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tabRatio="696" activeTab="1"/>
  </bookViews>
  <sheets>
    <sheet name="2003-2004 Summary" sheetId="1" r:id="rId1"/>
    <sheet name="2003-2004 Worksheet" sheetId="2" r:id="rId2"/>
    <sheet name="2003-2004 Budget only" sheetId="3" r:id="rId3"/>
    <sheet name="2002-2003 Worksheet" sheetId="4" r:id="rId4"/>
    <sheet name="2002-2003 Deposit Details" sheetId="5" r:id="rId5"/>
    <sheet name="2002-2003 Report" sheetId="6" r:id="rId6"/>
    <sheet name="Financial statement" sheetId="7" r:id="rId7"/>
    <sheet name="2002-2003 Report Reformat" sheetId="8" r:id="rId8"/>
    <sheet name="2002-2003 Assumptions" sheetId="9" r:id="rId9"/>
    <sheet name="2001-2002 Worksheet" sheetId="10" r:id="rId10"/>
    <sheet name="2001-2002 Report" sheetId="11" r:id="rId11"/>
  </sheets>
  <definedNames>
    <definedName name="box_tops_income">'2003-2004 Worksheet'!$D$6</definedName>
    <definedName name="bus_maintenance_expense">'2003-2004 Worksheet'!$E$21</definedName>
    <definedName name="Cultural_arts_expense">'2003-2004 Worksheet'!$E$39</definedName>
    <definedName name="Cultural_arts_income">'2003-2004 Worksheet'!$D$39</definedName>
    <definedName name="Fall_Festival_budget">'2003-2004 Summary'!$J$5</definedName>
    <definedName name="Fall_festival_expense">'2003-2004 Worksheet'!$E$58</definedName>
    <definedName name="Fall_festival_income">'2003-2004 Worksheet'!$D$58</definedName>
    <definedName name="fun_run_budget">'2003-2004 Summary'!$J$9</definedName>
    <definedName name="fun_run_expense">'2003-2004 Worksheet'!$E$84</definedName>
    <definedName name="fun_run_income">'2003-2004 Worksheet'!$D$84</definedName>
    <definedName name="gift_wrap_sales_budget">'2003-2004 Summary'!$J$4</definedName>
    <definedName name="gift_wrap_sales_expense">'2003-2004 Worksheet'!$E$105</definedName>
    <definedName name="gift_wrap_sales_income">'2003-2004 Worksheet'!$D$105</definedName>
    <definedName name="misc_expense">'2003-2004 Worksheet'!$E$120</definedName>
    <definedName name="misc_expense_income">'2003-2004 Worksheet'!$D$120</definedName>
    <definedName name="New_Parent">'2003-2004 Summary'!$F$14</definedName>
    <definedName name="new_parent_expense">'2003-2004 Worksheet'!$E$113</definedName>
    <definedName name="_xlnm.Print_Area" localSheetId="9">'2001-2002 Worksheet'!$A$1:$F$139</definedName>
    <definedName name="_xlnm.Print_Area" localSheetId="3">'2002-2003 Worksheet'!$A$1:$H$252</definedName>
    <definedName name="_xlnm.Print_Area" localSheetId="2">'2003-2004 Budget only'!$A$1:$D$28</definedName>
    <definedName name="_xlnm.Print_Area" localSheetId="0">'2003-2004 Summary'!$A$1:$L$37</definedName>
    <definedName name="_xlnm.Print_Area" localSheetId="1">'2003-2004 Worksheet'!$A$1:$H$188</definedName>
    <definedName name="_xlnm.Print_Titles" localSheetId="8">'2002-2003 Assumptions'!$1:$1</definedName>
    <definedName name="_xlnm.Print_Titles" localSheetId="0">'2003-2004 Summary'!$A:$A,'2003-2004 Summary'!$2:$2</definedName>
    <definedName name="PTO_meeting_expense">'2003-2004 Worksheet'!$E$134</definedName>
    <definedName name="school_donation_budget">'2003-2004 Summary'!$J$18</definedName>
    <definedName name="school_donation_expense">'2003-2004 Worksheet'!$E$15</definedName>
    <definedName name="school_programs_expense">'2003-2004 Worksheet'!$E$145</definedName>
    <definedName name="Student_books_expense">'2003-2004 Worksheet'!$E$157</definedName>
    <definedName name="Student_books_income">'2003-2004 Worksheet'!$D$157</definedName>
    <definedName name="Teacher_Appreciation_budget">'2003-2004 Summary'!$F$17</definedName>
    <definedName name="Teacher_Appreciation_expense">'2003-2004 Worksheet'!$E$164</definedName>
    <definedName name="yearbook_expense">'2003-2004 Worksheet'!$E$182</definedName>
    <definedName name="yearbook_income">'2003-2004 Worksheet'!$D$182</definedName>
  </definedNames>
  <calcPr fullCalcOnLoad="1"/>
</workbook>
</file>

<file path=xl/sharedStrings.xml><?xml version="1.0" encoding="utf-8"?>
<sst xmlns="http://schemas.openxmlformats.org/spreadsheetml/2006/main" count="1836" uniqueCount="803">
  <si>
    <t>Carryover</t>
  </si>
  <si>
    <t>Date</t>
  </si>
  <si>
    <t>Descriptions</t>
  </si>
  <si>
    <t>Deposits</t>
  </si>
  <si>
    <t>Checks</t>
  </si>
  <si>
    <t>Total</t>
  </si>
  <si>
    <t>Budget</t>
  </si>
  <si>
    <t xml:space="preserve">      --</t>
  </si>
  <si>
    <t>Carryover from 2002-2003</t>
  </si>
  <si>
    <t>Carryover to 2003-2004</t>
  </si>
  <si>
    <t>Carryover Totals</t>
  </si>
  <si>
    <t>Building Donation - Fall</t>
  </si>
  <si>
    <t>Ck 1421</t>
  </si>
  <si>
    <t>The Galloway School</t>
  </si>
  <si>
    <t>Building Donation - Fall Totals</t>
  </si>
  <si>
    <t>Building Donation - Spring</t>
  </si>
  <si>
    <t>Ck 1452</t>
  </si>
  <si>
    <t>Building Donation - Spring Totals</t>
  </si>
  <si>
    <t>Bus Maintenance</t>
  </si>
  <si>
    <t>Ck 1426</t>
  </si>
  <si>
    <t>Bob's Truck Care</t>
  </si>
  <si>
    <t>Bus Maintenance Totals</t>
  </si>
  <si>
    <t>Copying</t>
  </si>
  <si>
    <t>Ck 1439</t>
  </si>
  <si>
    <t>Copying Totals</t>
  </si>
  <si>
    <t>Cultural Arts Night</t>
  </si>
  <si>
    <t>Ck 1429</t>
  </si>
  <si>
    <t>TAACL</t>
  </si>
  <si>
    <t>deposit</t>
  </si>
  <si>
    <t>Deposit - 70 kids</t>
  </si>
  <si>
    <t>Deposit-18 kids 2003-05-04</t>
  </si>
  <si>
    <t>Ck 1440</t>
  </si>
  <si>
    <t>Sabine Stromeyer</t>
  </si>
  <si>
    <t xml:space="preserve"> </t>
  </si>
  <si>
    <t>Ck 1446</t>
  </si>
  <si>
    <t>Ck 1449</t>
  </si>
  <si>
    <t>Lisa Bridges - Food</t>
  </si>
  <si>
    <t>bounce</t>
  </si>
  <si>
    <t>W. White Ck 1597 Bounce</t>
  </si>
  <si>
    <t>Bank Fee for Bounced Check</t>
  </si>
  <si>
    <t>Cultural Arts Totals</t>
  </si>
  <si>
    <t>Fall Festival</t>
  </si>
  <si>
    <t>Ck 1391</t>
  </si>
  <si>
    <t>Mc Cool - Dunk Tank</t>
  </si>
  <si>
    <t>Ck 1396</t>
  </si>
  <si>
    <t>Nassau Bay Baptist Chch</t>
  </si>
  <si>
    <t>Ck 1398</t>
  </si>
  <si>
    <t>Leslie Foxhoven</t>
  </si>
  <si>
    <t>Ck 1400</t>
  </si>
  <si>
    <t>Balloons &amp; Novelty</t>
  </si>
  <si>
    <t>Ck 1401</t>
  </si>
  <si>
    <t>Sam's Wholesale</t>
  </si>
  <si>
    <t>Ck 1402</t>
  </si>
  <si>
    <t>Texas Jump Inc</t>
  </si>
  <si>
    <t>Ck 1403</t>
  </si>
  <si>
    <t>Sniggles the Clown</t>
  </si>
  <si>
    <t>Ck 1404</t>
  </si>
  <si>
    <t>Lolipops&amp; Licorice</t>
  </si>
  <si>
    <t>Ck 1405</t>
  </si>
  <si>
    <t>Lori Lehtola/ToysRUs</t>
  </si>
  <si>
    <t>Ck 1406</t>
  </si>
  <si>
    <t>Police Security</t>
  </si>
  <si>
    <t>Ck 1408</t>
  </si>
  <si>
    <t>K.Beck/Walmart</t>
  </si>
  <si>
    <t>Ck 1409</t>
  </si>
  <si>
    <t>L.Foxhoven/Kinko/others</t>
  </si>
  <si>
    <t>Ck 1410</t>
  </si>
  <si>
    <t>The Galloway/Sam's</t>
  </si>
  <si>
    <t>Deposit</t>
  </si>
  <si>
    <t>Correction to deposit</t>
  </si>
  <si>
    <t>Dep. - thint auction item</t>
  </si>
  <si>
    <t>Deposit (2003-05-01)</t>
  </si>
  <si>
    <t>Fall Festival Totals</t>
  </si>
  <si>
    <t>Fun Run</t>
  </si>
  <si>
    <t>Ck 1428</t>
  </si>
  <si>
    <t>Cash Box for Fun Run</t>
  </si>
  <si>
    <t>Ck 1432</t>
  </si>
  <si>
    <t>William Vanderbrink</t>
  </si>
  <si>
    <t>Ck 1433</t>
  </si>
  <si>
    <t>M. Mower-Bulk mail/supl</t>
  </si>
  <si>
    <t>Ck 1434</t>
  </si>
  <si>
    <t>Awards of Dist</t>
  </si>
  <si>
    <t>Ck 1435</t>
  </si>
  <si>
    <t>Cash for Prizes</t>
  </si>
  <si>
    <t>Ck 1436</t>
  </si>
  <si>
    <t>Visual Signs</t>
  </si>
  <si>
    <t>Deposit 2003-05-03</t>
  </si>
  <si>
    <t>Ck 1442</t>
  </si>
  <si>
    <t>Bay Area Running Club</t>
  </si>
  <si>
    <t>Ck 1444</t>
  </si>
  <si>
    <t>Willie's T's</t>
  </si>
  <si>
    <t>Ck 1445</t>
  </si>
  <si>
    <t>Bay Area Printing</t>
  </si>
  <si>
    <t>Deposit 2003-05-02</t>
  </si>
  <si>
    <t>Patti Roland Ck 1440 bounce</t>
  </si>
  <si>
    <t>Bank fee for Bounced Check</t>
  </si>
  <si>
    <t>Deposit 2003-06-01</t>
  </si>
  <si>
    <t>Ck 1456</t>
  </si>
  <si>
    <t>Fun Run Totals</t>
  </si>
  <si>
    <t>Galloway Gazette</t>
  </si>
  <si>
    <t>Ck 1422</t>
  </si>
  <si>
    <t>Newsletter copies</t>
  </si>
  <si>
    <t>M.Mower</t>
  </si>
  <si>
    <t>Matthews</t>
  </si>
  <si>
    <t>Bridges (Dep 2003-05-01)</t>
  </si>
  <si>
    <t>Galloway Gazette Totals</t>
  </si>
  <si>
    <t>Gift Wrap Sales</t>
  </si>
  <si>
    <t>Variance</t>
  </si>
  <si>
    <t>Innisbrook</t>
  </si>
  <si>
    <t>correction</t>
  </si>
  <si>
    <t>deposit debit</t>
  </si>
  <si>
    <t>Gift Wrap Sales Totals</t>
  </si>
  <si>
    <t>Magazine Sales</t>
  </si>
  <si>
    <t>Magazine Sales Totals</t>
  </si>
  <si>
    <t>Miscellaneous Expenses</t>
  </si>
  <si>
    <t>Ck 1427</t>
  </si>
  <si>
    <t>NAEIR</t>
  </si>
  <si>
    <t>Ck 1448</t>
  </si>
  <si>
    <t>Marcela White-Free Tuition</t>
  </si>
  <si>
    <t/>
  </si>
  <si>
    <t>Miscellaneous Expenses Totals</t>
  </si>
  <si>
    <t>Miscellaneous School Donations</t>
  </si>
  <si>
    <t>Ck 1395</t>
  </si>
  <si>
    <t>Character CD's</t>
  </si>
  <si>
    <t>Ck 1417</t>
  </si>
  <si>
    <t>Café mart(steam table)</t>
  </si>
  <si>
    <t>Ck 1419</t>
  </si>
  <si>
    <t>Lisa Bridges (lids)</t>
  </si>
  <si>
    <t>Ck 1420</t>
  </si>
  <si>
    <t>Lily Electric</t>
  </si>
  <si>
    <t>Ck 1425</t>
  </si>
  <si>
    <t>Lori Lehtola-Pancake Bk</t>
  </si>
  <si>
    <t>Ck 1455</t>
  </si>
  <si>
    <t>Galloway - Sound System</t>
  </si>
  <si>
    <t>Miscellaneous School Donations Totals</t>
  </si>
  <si>
    <t>PTO Meeting</t>
  </si>
  <si>
    <t>Ck 1394</t>
  </si>
  <si>
    <t>J.Love - Pizza</t>
  </si>
  <si>
    <t>Ck 1414</t>
  </si>
  <si>
    <t>S.Wilson-Pizza</t>
  </si>
  <si>
    <t>Ck 1416</t>
  </si>
  <si>
    <t>Rebecca Ireland</t>
  </si>
  <si>
    <t>Ck 1424</t>
  </si>
  <si>
    <t>Ck 1438</t>
  </si>
  <si>
    <t>The Galloway-Feb Pizza</t>
  </si>
  <si>
    <t>Ck 1437</t>
  </si>
  <si>
    <t>Papa Johns-March Pizza</t>
  </si>
  <si>
    <t>Ck 1453</t>
  </si>
  <si>
    <t>C Sickler - May Pizza</t>
  </si>
  <si>
    <t>PTO Meeting Totals</t>
  </si>
  <si>
    <t>School Programming</t>
  </si>
  <si>
    <t>Ck 1393</t>
  </si>
  <si>
    <t>Postive Promo</t>
  </si>
  <si>
    <t>Ck 1411</t>
  </si>
  <si>
    <t>Laura Recovery</t>
  </si>
  <si>
    <t>Ck 1418</t>
  </si>
  <si>
    <t>Jean Kuecher</t>
  </si>
  <si>
    <t>Ck 1423</t>
  </si>
  <si>
    <t>Susie Flatau</t>
  </si>
  <si>
    <t>Ck 1430</t>
  </si>
  <si>
    <t>Young Audiences (CH)</t>
  </si>
  <si>
    <t>Ck 1431</t>
  </si>
  <si>
    <t xml:space="preserve">Young Audiences </t>
  </si>
  <si>
    <t>Ck 1447</t>
  </si>
  <si>
    <t>Cathey Hayden - Don Sanders</t>
  </si>
  <si>
    <t>School Programming Totals</t>
  </si>
  <si>
    <t>Student Books</t>
  </si>
  <si>
    <t>Ck 1399</t>
  </si>
  <si>
    <t>Texas Art Supply</t>
  </si>
  <si>
    <t>Student Treasures</t>
  </si>
  <si>
    <t>Deposit 2003-05-01</t>
  </si>
  <si>
    <t>Deposit 2003-05-06</t>
  </si>
  <si>
    <t>Student Books Totals</t>
  </si>
  <si>
    <t>Teacher Appreciation</t>
  </si>
  <si>
    <t>Ck 1450</t>
  </si>
  <si>
    <t>Lisa Bridges-Gift Cert.</t>
  </si>
  <si>
    <t>Ck 1454</t>
  </si>
  <si>
    <t>JSC C/U - Add'l Check Ms. Aguirre</t>
  </si>
  <si>
    <t>Teacher Appreciation Totals</t>
  </si>
  <si>
    <t>Teacher Reimbursement</t>
  </si>
  <si>
    <t>Ck 1389</t>
  </si>
  <si>
    <t>Mrs. Davis</t>
  </si>
  <si>
    <t>Ck 1390</t>
  </si>
  <si>
    <t>Mrs. McCullough</t>
  </si>
  <si>
    <t>Ck 1392</t>
  </si>
  <si>
    <t>Mrs. Harris</t>
  </si>
  <si>
    <t>Ck 1397</t>
  </si>
  <si>
    <t>Mrs. Green</t>
  </si>
  <si>
    <t>Ck 1443</t>
  </si>
  <si>
    <t>Ms. Scarborough</t>
  </si>
  <si>
    <t>Ck 1451</t>
  </si>
  <si>
    <t>Ms. Richardson</t>
  </si>
  <si>
    <t>Teacher Reimbursement Totals</t>
  </si>
  <si>
    <t>Yearbook</t>
  </si>
  <si>
    <t>Deposit 2003-05-05</t>
  </si>
  <si>
    <t>Deposit 2003-06-02</t>
  </si>
  <si>
    <t>Ck 1457</t>
  </si>
  <si>
    <t>Taylor Publishing - Deposit</t>
  </si>
  <si>
    <t>Yearbook Totals</t>
  </si>
  <si>
    <t>Check:</t>
  </si>
  <si>
    <t>Total (Income - Expense)</t>
  </si>
  <si>
    <t>Total from Budget Summary</t>
  </si>
  <si>
    <t>Deviation</t>
  </si>
  <si>
    <t>Name:</t>
  </si>
  <si>
    <t>Galloway School PTO</t>
  </si>
  <si>
    <t>Street:</t>
  </si>
  <si>
    <t>17226 Mercury Drive</t>
  </si>
  <si>
    <t>City, State:</t>
  </si>
  <si>
    <t>Houston, TX  77058</t>
  </si>
  <si>
    <t>Account No.:</t>
  </si>
  <si>
    <t>650 011 0</t>
  </si>
  <si>
    <t>Deposit No.:</t>
  </si>
  <si>
    <t>2003-05-01</t>
  </si>
  <si>
    <t>Deposit Date</t>
  </si>
  <si>
    <t>For</t>
  </si>
  <si>
    <t>From</t>
  </si>
  <si>
    <t>Cash/Check No.</t>
  </si>
  <si>
    <t>Tracking No.</t>
  </si>
  <si>
    <t>Unknown</t>
  </si>
  <si>
    <t>Cash</t>
  </si>
  <si>
    <t>-</t>
  </si>
  <si>
    <t>Madalyn Ferrell</t>
  </si>
  <si>
    <t>1446</t>
  </si>
  <si>
    <t>69-7582/2434</t>
  </si>
  <si>
    <t>Lisa Bridges</t>
  </si>
  <si>
    <t>88-7671/3131</t>
  </si>
  <si>
    <t>Gift Wrap</t>
  </si>
  <si>
    <t>Joseph Barnes</t>
  </si>
  <si>
    <t>8731</t>
  </si>
  <si>
    <t>88-8939/3131</t>
  </si>
  <si>
    <t>Regina Kennison</t>
  </si>
  <si>
    <t>2746</t>
  </si>
  <si>
    <t>30-7426/3140</t>
  </si>
  <si>
    <t>Logged?</t>
  </si>
  <si>
    <t>Yes</t>
  </si>
  <si>
    <t>Deposit Totals</t>
  </si>
  <si>
    <t>2003-05-02</t>
  </si>
  <si>
    <t>Fun Run T-Shirts</t>
  </si>
  <si>
    <t>Leigh Sickler</t>
  </si>
  <si>
    <t>7113</t>
  </si>
  <si>
    <t>35-8399/3130</t>
  </si>
  <si>
    <t>Susan Davis</t>
  </si>
  <si>
    <t>6658</t>
  </si>
  <si>
    <t>7145</t>
  </si>
  <si>
    <t>Debbie Kropp</t>
  </si>
  <si>
    <t>3555</t>
  </si>
  <si>
    <t>35-2/1130</t>
  </si>
  <si>
    <t>Fun Run Donation</t>
  </si>
  <si>
    <t>Patti Roland</t>
  </si>
  <si>
    <t>1440</t>
  </si>
  <si>
    <t>2003-05-03</t>
  </si>
  <si>
    <t>Tavaero Jet Charter</t>
  </si>
  <si>
    <t>5979</t>
  </si>
  <si>
    <t>32-115/1110</t>
  </si>
  <si>
    <t>Priscilla Ennis</t>
  </si>
  <si>
    <t>7058</t>
  </si>
  <si>
    <t>Chad Matthews</t>
  </si>
  <si>
    <t>1789</t>
  </si>
  <si>
    <t>80-568/1012</t>
  </si>
  <si>
    <t>Rhonda Salinsky</t>
  </si>
  <si>
    <t>6028</t>
  </si>
  <si>
    <t>88-8728/3130</t>
  </si>
  <si>
    <t>Carol Grunsfeld</t>
  </si>
  <si>
    <t>2231</t>
  </si>
  <si>
    <t>35-8399/3130-1</t>
  </si>
  <si>
    <t>Household Drivers Report</t>
  </si>
  <si>
    <t>8925</t>
  </si>
  <si>
    <t>35-60/1130</t>
  </si>
  <si>
    <t>Landry Restaurant</t>
  </si>
  <si>
    <t>1156</t>
  </si>
  <si>
    <t>30-9/1140</t>
  </si>
  <si>
    <t>Active Network</t>
  </si>
  <si>
    <t>54814</t>
  </si>
  <si>
    <t>25-80/440</t>
  </si>
  <si>
    <t>City of Kemah</t>
  </si>
  <si>
    <t>43049</t>
  </si>
  <si>
    <t>88-1138/1131</t>
  </si>
  <si>
    <t>Wyle Laboratories</t>
  </si>
  <si>
    <t>913524</t>
  </si>
  <si>
    <t>63-666/632</t>
  </si>
  <si>
    <t>2003-05-04</t>
  </si>
  <si>
    <t>Art Extravaganza</t>
  </si>
  <si>
    <t>Gina Lycka</t>
  </si>
  <si>
    <t>5816</t>
  </si>
  <si>
    <t>35-1054/1130</t>
  </si>
  <si>
    <t>2251</t>
  </si>
  <si>
    <t>Denise Elvir</t>
  </si>
  <si>
    <t>6606</t>
  </si>
  <si>
    <t>Kelli Wimberly</t>
  </si>
  <si>
    <t>1396</t>
  </si>
  <si>
    <t>Gulshan Ahmad</t>
  </si>
  <si>
    <t>2207</t>
  </si>
  <si>
    <t>88-7066/3149</t>
  </si>
  <si>
    <t>Michelle Mower</t>
  </si>
  <si>
    <t>1104</t>
  </si>
  <si>
    <t>Amanda Farine</t>
  </si>
  <si>
    <t>1491</t>
  </si>
  <si>
    <t>88-701/1131</t>
  </si>
  <si>
    <t>Lori Lehtola</t>
  </si>
  <si>
    <t>2466</t>
  </si>
  <si>
    <t>Yu Li Cainsford-Betty</t>
  </si>
  <si>
    <t>667</t>
  </si>
  <si>
    <t>32-2/1110</t>
  </si>
  <si>
    <t>Melissa King</t>
  </si>
  <si>
    <t>838</t>
  </si>
  <si>
    <t>88-1025/1131</t>
  </si>
  <si>
    <t>Michelle Vass</t>
  </si>
  <si>
    <t>1408</t>
  </si>
  <si>
    <t>38-9377-1119</t>
  </si>
  <si>
    <t>William Chanona</t>
  </si>
  <si>
    <t>1597</t>
  </si>
  <si>
    <t>Jay Lavender</t>
  </si>
  <si>
    <t>5944</t>
  </si>
  <si>
    <t>88-249/1130</t>
  </si>
  <si>
    <t>Selwyn Thint</t>
  </si>
  <si>
    <t>2802</t>
  </si>
  <si>
    <t>37-65/1119</t>
  </si>
  <si>
    <t>2003-05-05</t>
  </si>
  <si>
    <t>Liza Operandi</t>
  </si>
  <si>
    <t>1676</t>
  </si>
  <si>
    <t>358399/3130</t>
  </si>
  <si>
    <t>Mary Elvir</t>
  </si>
  <si>
    <t>5852</t>
  </si>
  <si>
    <t>CJ Flottorp</t>
  </si>
  <si>
    <t>1806</t>
  </si>
  <si>
    <t>Ashok Gokhale</t>
  </si>
  <si>
    <t>4118</t>
  </si>
  <si>
    <t>Janeth Johnson</t>
  </si>
  <si>
    <t>1528</t>
  </si>
  <si>
    <t>1120</t>
  </si>
  <si>
    <t>Mary Dervay</t>
  </si>
  <si>
    <t>2898</t>
  </si>
  <si>
    <t>2899</t>
  </si>
  <si>
    <t>Susan Wilson Klock</t>
  </si>
  <si>
    <t>2065</t>
  </si>
  <si>
    <t>Amy Spenrath</t>
  </si>
  <si>
    <t>1572</t>
  </si>
  <si>
    <t>Cindy Theriot</t>
  </si>
  <si>
    <t>3300</t>
  </si>
  <si>
    <t>88-1176/1131</t>
  </si>
  <si>
    <t>5859</t>
  </si>
  <si>
    <t>Kelli Hubbert</t>
  </si>
  <si>
    <t>4064</t>
  </si>
  <si>
    <t>4063</t>
  </si>
  <si>
    <t>Cathey Jo Hayden</t>
  </si>
  <si>
    <t>4506</t>
  </si>
  <si>
    <t>2216</t>
  </si>
  <si>
    <t>Monica Thint</t>
  </si>
  <si>
    <t>2869</t>
  </si>
  <si>
    <t>Michael Ward</t>
  </si>
  <si>
    <t>2055</t>
  </si>
  <si>
    <t>Susan Ahrens</t>
  </si>
  <si>
    <t>2155</t>
  </si>
  <si>
    <t>Katherine Beck</t>
  </si>
  <si>
    <t>4743</t>
  </si>
  <si>
    <t>Martin Cabaniss</t>
  </si>
  <si>
    <t>2322</t>
  </si>
  <si>
    <t>Michelle Onorato</t>
  </si>
  <si>
    <t>1736</t>
  </si>
  <si>
    <t>Grant Lauderdale</t>
  </si>
  <si>
    <t>3731</t>
  </si>
  <si>
    <t>Ruth Lucci</t>
  </si>
  <si>
    <t>5891</t>
  </si>
  <si>
    <t>Anne Norris</t>
  </si>
  <si>
    <t>1805</t>
  </si>
  <si>
    <t>32-75/1110</t>
  </si>
  <si>
    <t>7144</t>
  </si>
  <si>
    <t>Kaye Westmark</t>
  </si>
  <si>
    <t>1130</t>
  </si>
  <si>
    <t>Tiffiny Ward</t>
  </si>
  <si>
    <t>7001</t>
  </si>
  <si>
    <t>Ha, Hung Q. or Tran, Phuong Thao N.</t>
  </si>
  <si>
    <t>3411</t>
  </si>
  <si>
    <t>Alexandra Datshkovsky</t>
  </si>
  <si>
    <t>827</t>
  </si>
  <si>
    <t>Joanna Love</t>
  </si>
  <si>
    <t>6159</t>
  </si>
  <si>
    <t>Pearl Hewitt</t>
  </si>
  <si>
    <t>2589</t>
  </si>
  <si>
    <t>2590</t>
  </si>
  <si>
    <t>6079</t>
  </si>
  <si>
    <t>Peggy Sheffield</t>
  </si>
  <si>
    <t>2704</t>
  </si>
  <si>
    <t>John Mowrey</t>
  </si>
  <si>
    <t>4287</t>
  </si>
  <si>
    <t>35-8063/3130</t>
  </si>
  <si>
    <t>Robin Haseltine</t>
  </si>
  <si>
    <t>2981</t>
  </si>
  <si>
    <t>35-1734/1130</t>
  </si>
  <si>
    <t>Miriam Falzon</t>
  </si>
  <si>
    <t>6988</t>
  </si>
  <si>
    <t>3554</t>
  </si>
  <si>
    <t>Kayla Mick</t>
  </si>
  <si>
    <t>488</t>
  </si>
  <si>
    <t>68-7497/2560</t>
  </si>
  <si>
    <t>Cindi Matthews</t>
  </si>
  <si>
    <t>5900</t>
  </si>
  <si>
    <t>46-9/1131</t>
  </si>
  <si>
    <t>Coe Miles or Ellen Ochoa</t>
  </si>
  <si>
    <t>4013</t>
  </si>
  <si>
    <t>Anne Sweet</t>
  </si>
  <si>
    <t>2494</t>
  </si>
  <si>
    <t>2179</t>
  </si>
  <si>
    <t>2178</t>
  </si>
  <si>
    <t>Abigail de los Reyes</t>
  </si>
  <si>
    <t>622</t>
  </si>
  <si>
    <t>Tyler White</t>
  </si>
  <si>
    <t>3</t>
  </si>
  <si>
    <t>6</t>
  </si>
  <si>
    <t>2249</t>
  </si>
  <si>
    <t>Gwendolyn Williams</t>
  </si>
  <si>
    <t>8718</t>
  </si>
  <si>
    <t>88-554/1130</t>
  </si>
  <si>
    <t>2058</t>
  </si>
  <si>
    <t>Deanna Sheffield</t>
  </si>
  <si>
    <t>1053</t>
  </si>
  <si>
    <t>88-9377/1119</t>
  </si>
  <si>
    <t>2259</t>
  </si>
  <si>
    <t>Amy Tran</t>
  </si>
  <si>
    <t>2329</t>
  </si>
  <si>
    <t>Marcela White</t>
  </si>
  <si>
    <t>5001</t>
  </si>
  <si>
    <t>5000</t>
  </si>
  <si>
    <t>1433</t>
  </si>
  <si>
    <t>38-9377/1119</t>
  </si>
  <si>
    <t>Lisa Slusky</t>
  </si>
  <si>
    <t>1592</t>
  </si>
  <si>
    <t>Suzanne Chauvin</t>
  </si>
  <si>
    <t>5587</t>
  </si>
  <si>
    <t>Teresa Scotto</t>
  </si>
  <si>
    <t>2021</t>
  </si>
  <si>
    <t>Maria Rivero</t>
  </si>
  <si>
    <t>5357</t>
  </si>
  <si>
    <t>Connie Freiberg</t>
  </si>
  <si>
    <t>2043</t>
  </si>
  <si>
    <t>2003-05-06</t>
  </si>
  <si>
    <t>1409</t>
  </si>
  <si>
    <t>2003-06-01</t>
  </si>
  <si>
    <t>Boeing</t>
  </si>
  <si>
    <t>40213</t>
  </si>
  <si>
    <t>66-908/531</t>
  </si>
  <si>
    <t>Linebarger Goggan Blair &amp; Sampson LLP</t>
  </si>
  <si>
    <t>77741</t>
  </si>
  <si>
    <t>JD Blair PC</t>
  </si>
  <si>
    <t>2809</t>
  </si>
  <si>
    <t>Fun Run (T-shirts)</t>
  </si>
  <si>
    <t>1007</t>
  </si>
  <si>
    <t>2003-06-02</t>
  </si>
  <si>
    <t>2344</t>
  </si>
  <si>
    <t>Yearbook (Ads)</t>
  </si>
  <si>
    <t>7194</t>
  </si>
  <si>
    <t>1589</t>
  </si>
  <si>
    <t>Yearbook (Hancock Ad)</t>
  </si>
  <si>
    <t>2341</t>
  </si>
  <si>
    <t>6244</t>
  </si>
  <si>
    <t>Category Description</t>
  </si>
  <si>
    <t>Actual</t>
  </si>
  <si>
    <t>Expense</t>
  </si>
  <si>
    <t>Remaining Expenses</t>
  </si>
  <si>
    <t>$</t>
  </si>
  <si>
    <t>Misc. Expenses</t>
  </si>
  <si>
    <t>Add'l Income</t>
  </si>
  <si>
    <t>Misc. School Donations</t>
  </si>
  <si>
    <t xml:space="preserve">Yearbook </t>
  </si>
  <si>
    <t>Total Expenses</t>
  </si>
  <si>
    <t>Projected Available</t>
  </si>
  <si>
    <t>Income</t>
  </si>
  <si>
    <t>Donation Ideas</t>
  </si>
  <si>
    <t>Total Income</t>
  </si>
  <si>
    <t>Overall Total (Income - Expense)</t>
  </si>
  <si>
    <t>Remainder</t>
  </si>
  <si>
    <t>Budgeting Basis</t>
  </si>
  <si>
    <t>Projected donation based on cash flow from fund raising, maintaining account balances for expenses.</t>
  </si>
  <si>
    <t>Second half of projected donation.  Will adjust based on final year end cash flow to maintain account balances.</t>
  </si>
  <si>
    <t>Projected based on 2001-2002 expenses of $2019.97 and 2000-2001 expenses (about $1000?).</t>
  </si>
  <si>
    <t xml:space="preserve">Approximate budget of 4 sheets per month per student at $0.04 per sheet (4 sht x 115 students x $0.05 x 9 mos.).  </t>
  </si>
  <si>
    <t>Based on 2001-2002 expenses of $1892.08 and projected budget by Alex Rosson.  Event expected to be self supporting.</t>
  </si>
  <si>
    <t>Based on projected expense budget of $2800 and income of $9400 by Leslie Foxhoven and 2001-2002 expenses of $2851.33 and approximate income of $10,000.</t>
  </si>
  <si>
    <t>Rough estimate.  Based on 100 persons, with $800 for T-shirts, $400 for signs, $200 for ads, $100 for misc. supplies, and $200 for police support.  Income based on $20 each.  Do we do?</t>
  </si>
  <si>
    <t>Based on 2001-2002 actual expenses of $133.50 and 7 issues at $35 per month.</t>
  </si>
  <si>
    <t>Based on 2001-2002 actual expenses and income.  Income of $10,000 with expenses of 50% ($5000) plus $100 fee.</t>
  </si>
  <si>
    <t>Sold with Gift Wrap.  Based on 2001-2002 actuals of $189.19.</t>
  </si>
  <si>
    <t>Residual funds for incidental expenses.</t>
  </si>
  <si>
    <t>Summarization of other inc</t>
  </si>
  <si>
    <t>Based on 8 meetings at $70 per meeeting.</t>
  </si>
  <si>
    <t>Based on proposed budget of $2310 by C.J. Hayden.  2001-2002 expenses were $2584.30.  Proposal of five programs.  Original budget proposal of $2800 ($350 x 8 programs).</t>
  </si>
  <si>
    <t>Expenses based on 40 students at $20 each plus $100 supplies.    Income based on $40 for 1st book with 80 issues, $35 for 2nd and more with 40 issues.</t>
  </si>
  <si>
    <t>Based on 11 full time regular teachers and 5 full time staff members and special teachers at $50 each, plus 7 part time staff members and teachers at $25 each, with $725 additional in discretionary funds.</t>
  </si>
  <si>
    <t>Based on 11 regular teachers at $50 each.</t>
  </si>
  <si>
    <t xml:space="preserve">Expenses based on $1500 deposit and $100 photo rights.  Income based on 75 books sold at $30 with addition of 10 ads at $25 per.  </t>
  </si>
  <si>
    <t>Targeting $7500 to maintain sufficient cash in reserve for 2003-2004 first half expenses.</t>
  </si>
  <si>
    <t>GIFT WRAP SALES</t>
  </si>
  <si>
    <t>Ck 1341</t>
  </si>
  <si>
    <t>Overpayment</t>
  </si>
  <si>
    <t>Ck 1340</t>
  </si>
  <si>
    <t>Ck 1335</t>
  </si>
  <si>
    <t>BN Gift Cert</t>
  </si>
  <si>
    <t>Ck 1350</t>
  </si>
  <si>
    <t>Innisbrook Wraps</t>
  </si>
  <si>
    <t>Ck 1351</t>
  </si>
  <si>
    <t>Totals</t>
  </si>
  <si>
    <t>Ck 1328</t>
  </si>
  <si>
    <t>Airtime Amuse</t>
  </si>
  <si>
    <t>Ck 1330</t>
  </si>
  <si>
    <t>Game Supplies</t>
  </si>
  <si>
    <t>Ck 1331</t>
  </si>
  <si>
    <t>Misc. Reimbursement</t>
  </si>
  <si>
    <t>Ck 1346</t>
  </si>
  <si>
    <t>ABC Distributing</t>
  </si>
  <si>
    <t>Ck 1348</t>
  </si>
  <si>
    <t>Ck 1349</t>
  </si>
  <si>
    <t>Lollipops and Licorice</t>
  </si>
  <si>
    <t>Ck 1352</t>
  </si>
  <si>
    <t>Ck 1357</t>
  </si>
  <si>
    <t>Amy Clemmons</t>
  </si>
  <si>
    <t>Ck 1354</t>
  </si>
  <si>
    <t>CL United Methodist</t>
  </si>
  <si>
    <t>Ck 1367</t>
  </si>
  <si>
    <t>Ck 1326</t>
  </si>
  <si>
    <t>Deposit 2/8/02</t>
  </si>
  <si>
    <t>Ck 1327</t>
  </si>
  <si>
    <t>Rental 2/8/02</t>
  </si>
  <si>
    <t>Ck 1353</t>
  </si>
  <si>
    <t>Deposit TAACCL</t>
  </si>
  <si>
    <t>Ck 1356</t>
  </si>
  <si>
    <t>Ceramic Center</t>
  </si>
  <si>
    <t>Ck 1359</t>
  </si>
  <si>
    <t>Alex Rosson</t>
  </si>
  <si>
    <t>Ck 1358</t>
  </si>
  <si>
    <t>Payment TAACCL</t>
  </si>
  <si>
    <t>Returned Deposit</t>
  </si>
  <si>
    <t>Refund of Ck 1327</t>
  </si>
  <si>
    <t>Ck 1369</t>
  </si>
  <si>
    <t>Ellie Farmer</t>
  </si>
  <si>
    <t>Ck 1370</t>
  </si>
  <si>
    <t>Laurie Carpenter</t>
  </si>
  <si>
    <t>Ck 1371</t>
  </si>
  <si>
    <t>Karen Farmer- void</t>
  </si>
  <si>
    <t>Ck 1372</t>
  </si>
  <si>
    <t>Ck 1373</t>
  </si>
  <si>
    <t>MISC</t>
  </si>
  <si>
    <t>Ck 1333</t>
  </si>
  <si>
    <t>Pizza PTO</t>
  </si>
  <si>
    <t>Ck 1336</t>
  </si>
  <si>
    <t>PTO mtg signs</t>
  </si>
  <si>
    <t>Ck 1337</t>
  </si>
  <si>
    <t>Donation Laura Recovery</t>
  </si>
  <si>
    <t>Ck 1342</t>
  </si>
  <si>
    <t>Pizza PTO - K.Wimberly</t>
  </si>
  <si>
    <t>Ck 1343</t>
  </si>
  <si>
    <t>PTO KidSitting-D.Norris</t>
  </si>
  <si>
    <t>Ck 1355</t>
  </si>
  <si>
    <t>Ck 1376</t>
  </si>
  <si>
    <t>Ms. Galloways Bday</t>
  </si>
  <si>
    <t>Ck 1377</t>
  </si>
  <si>
    <t>The Cake Lady</t>
  </si>
  <si>
    <t>Ck 1378</t>
  </si>
  <si>
    <t>The Galloway - Upper Class Books</t>
  </si>
  <si>
    <t>Ck 1382</t>
  </si>
  <si>
    <t>Pizza/Babysit-K.Wimbrly</t>
  </si>
  <si>
    <t>Ck 1380</t>
  </si>
  <si>
    <t>The Galloway-Laptop</t>
  </si>
  <si>
    <t>Ck 1388</t>
  </si>
  <si>
    <t>The Galloway-Keyboard</t>
  </si>
  <si>
    <t>Ck 1332</t>
  </si>
  <si>
    <t>Esc Sch/facility</t>
  </si>
  <si>
    <t>Ck 1338</t>
  </si>
  <si>
    <t>Carranza Puppets</t>
  </si>
  <si>
    <t>Ck 1347</t>
  </si>
  <si>
    <t>Postitive Promos (Drug)</t>
  </si>
  <si>
    <t>Ck1363</t>
  </si>
  <si>
    <t>Ck 1368</t>
  </si>
  <si>
    <t>Susie Kelly Flatau</t>
  </si>
  <si>
    <t>Ck 1475</t>
  </si>
  <si>
    <t>Young Audience</t>
  </si>
  <si>
    <t>Ck 1381</t>
  </si>
  <si>
    <t>Cathy Hayden</t>
  </si>
  <si>
    <t>Ck 1339</t>
  </si>
  <si>
    <t>Jpamela - photos</t>
  </si>
  <si>
    <t>Ck 1379</t>
  </si>
  <si>
    <t>Ck 1387</t>
  </si>
  <si>
    <t>Taylor Publishing</t>
  </si>
  <si>
    <t>Ck 1329</t>
  </si>
  <si>
    <t>Bus Repairs</t>
  </si>
  <si>
    <t>Ck 1365</t>
  </si>
  <si>
    <t>Ck 1384</t>
  </si>
  <si>
    <t>Ck 1344</t>
  </si>
  <si>
    <t>Printing</t>
  </si>
  <si>
    <t>Ck 1361</t>
  </si>
  <si>
    <t>Ck 1366</t>
  </si>
  <si>
    <t>Ck 1374</t>
  </si>
  <si>
    <t>Ck 1364</t>
  </si>
  <si>
    <t>Given to Darci Norris</t>
  </si>
  <si>
    <t>Ck 1386</t>
  </si>
  <si>
    <t>Darci Norris</t>
  </si>
  <si>
    <t>Bank Ck</t>
  </si>
  <si>
    <t>Ck By Bank By Darci</t>
  </si>
  <si>
    <t>Cookbook</t>
  </si>
  <si>
    <t>Cookbook Publishers</t>
  </si>
  <si>
    <t>Carry Over to 2003-2004</t>
  </si>
  <si>
    <t>Discretionary Funds</t>
  </si>
  <si>
    <t>Durable Goods</t>
  </si>
  <si>
    <t>Miscellaneous Income</t>
  </si>
  <si>
    <t>Yearbook Sales</t>
  </si>
  <si>
    <t>Cookbooks</t>
  </si>
  <si>
    <t>Overall Total</t>
  </si>
  <si>
    <t>Description</t>
  </si>
  <si>
    <t>Expenses</t>
  </si>
  <si>
    <t>Net</t>
  </si>
  <si>
    <t xml:space="preserve">Total </t>
  </si>
  <si>
    <t>Committees</t>
  </si>
  <si>
    <t>Operations</t>
  </si>
  <si>
    <t>Subtotal</t>
  </si>
  <si>
    <t>New Parent Meeting</t>
  </si>
  <si>
    <t>Hot Lunch Program</t>
  </si>
  <si>
    <t>Deposit 2003-07-18</t>
  </si>
  <si>
    <t>2003-07-18</t>
  </si>
  <si>
    <t>2580</t>
  </si>
  <si>
    <t>Grace Lauderdale</t>
  </si>
  <si>
    <t>3379</t>
  </si>
  <si>
    <t>7244</t>
  </si>
  <si>
    <t>Sandee Davis</t>
  </si>
  <si>
    <t>3329</t>
  </si>
  <si>
    <t>32-75/1110791</t>
  </si>
  <si>
    <t>Tiffany Ward</t>
  </si>
  <si>
    <t>7033</t>
  </si>
  <si>
    <t>Renee Matthews</t>
  </si>
  <si>
    <t>6356</t>
  </si>
  <si>
    <t>1026</t>
  </si>
  <si>
    <t>7208</t>
  </si>
  <si>
    <t>2263</t>
  </si>
  <si>
    <t>4019</t>
  </si>
  <si>
    <t>2213</t>
  </si>
  <si>
    <t>ck#1459</t>
  </si>
  <si>
    <t>The Sign Shop - nx wk signs</t>
  </si>
  <si>
    <t>ck#1458</t>
  </si>
  <si>
    <t>Galloway School - supplies</t>
  </si>
  <si>
    <t>ck#1460</t>
  </si>
  <si>
    <t>Leslie Foxhoven - supplies</t>
  </si>
  <si>
    <t>2003-09-02</t>
  </si>
  <si>
    <t>Linda Liggett</t>
  </si>
  <si>
    <t>2572</t>
  </si>
  <si>
    <t>91-7470/3221</t>
  </si>
  <si>
    <t>1567</t>
  </si>
  <si>
    <t>New School Donation*</t>
  </si>
  <si>
    <t>Additional carryover to 2003-4</t>
  </si>
  <si>
    <t>Ck 1461</t>
  </si>
  <si>
    <t>Taylor Publishing - Remainder</t>
  </si>
  <si>
    <t>Deposit 2003-09-02</t>
  </si>
  <si>
    <t>Student Books*</t>
  </si>
  <si>
    <t>ck#1463</t>
  </si>
  <si>
    <t>ck#1462</t>
  </si>
  <si>
    <t>Leslie Foxhoven - pizza</t>
  </si>
  <si>
    <t>2003-09-17</t>
  </si>
  <si>
    <t>Unused teacher check</t>
  </si>
  <si>
    <t>963359442</t>
  </si>
  <si>
    <t>Amer Exp</t>
  </si>
  <si>
    <t>957598508</t>
  </si>
  <si>
    <t>Lisa Oprandi</t>
  </si>
  <si>
    <t>1661</t>
  </si>
  <si>
    <t>Pamela Doyle</t>
  </si>
  <si>
    <t>2503</t>
  </si>
  <si>
    <t>32-115/1110 159</t>
  </si>
  <si>
    <t>Jan Stockton</t>
  </si>
  <si>
    <t>2663</t>
  </si>
  <si>
    <t>37-65/1119 687</t>
  </si>
  <si>
    <t>Vu Theriot</t>
  </si>
  <si>
    <t>1010</t>
  </si>
  <si>
    <t>88-1776/1131 07</t>
  </si>
  <si>
    <t>Deposit 2003-09-17</t>
  </si>
  <si>
    <t>Deposit - 2 kids 2003-09-17</t>
  </si>
  <si>
    <t>ck#1464</t>
  </si>
  <si>
    <t>Mobile Productions - Animals</t>
  </si>
  <si>
    <t>Lavender</t>
  </si>
  <si>
    <t>New School Donation</t>
  </si>
  <si>
    <t>ck#1465</t>
  </si>
  <si>
    <t>Building Donation</t>
  </si>
  <si>
    <t>Building Donation Totals</t>
  </si>
  <si>
    <t>ck#1466</t>
  </si>
  <si>
    <t>Deposit 10-15-03-1</t>
  </si>
  <si>
    <t>Deposit 10-15-03-2</t>
  </si>
  <si>
    <t>Deposit 10-15-03-3</t>
  </si>
  <si>
    <t>Deposit 10-15-03-4</t>
  </si>
  <si>
    <t>Deposit 10-15-03-5</t>
  </si>
  <si>
    <t>Deposit 10-15-03-6</t>
  </si>
  <si>
    <t>Mr. Gatti's Pizza</t>
  </si>
  <si>
    <t>ck#1467</t>
  </si>
  <si>
    <t>Donation #1</t>
  </si>
  <si>
    <t>ck#1468</t>
  </si>
  <si>
    <t>Wow! Entertainment - clown</t>
  </si>
  <si>
    <t>ck#1469</t>
  </si>
  <si>
    <t>Lisa Bridges - Food advance</t>
  </si>
  <si>
    <t>inv#123538</t>
  </si>
  <si>
    <t>checks to Innisbrook-applied to invoice</t>
  </si>
  <si>
    <t>ck#1470</t>
  </si>
  <si>
    <t>Lollipops &amp; Licorice</t>
  </si>
  <si>
    <t>ck#1471</t>
  </si>
  <si>
    <t>Texas Jumps</t>
  </si>
  <si>
    <t>ck#1472</t>
  </si>
  <si>
    <t>Sgt. Pitts - police</t>
  </si>
  <si>
    <t>Deposit 11-10-2003</t>
  </si>
  <si>
    <t>ck#1473</t>
  </si>
  <si>
    <t>Lydia Treja - sitter</t>
  </si>
  <si>
    <t>ck#1474</t>
  </si>
  <si>
    <t>ck#1475</t>
  </si>
  <si>
    <t>ck#1476</t>
  </si>
  <si>
    <t>Suzie Chauvin - supplies</t>
  </si>
  <si>
    <t>ck#1477</t>
  </si>
  <si>
    <t>Julie Dallison - supplies</t>
  </si>
  <si>
    <t>ck#1478</t>
  </si>
  <si>
    <t>Lori Lehtola - supplies</t>
  </si>
  <si>
    <t>ck#1479</t>
  </si>
  <si>
    <t>TAACCL - location deposit</t>
  </si>
  <si>
    <t>ck#1480</t>
  </si>
  <si>
    <t>Mobile Productions - Deposit</t>
  </si>
  <si>
    <t>Deposit 11-17-2003 - Bridges return</t>
  </si>
  <si>
    <t>ck#1481</t>
  </si>
  <si>
    <t>Carranza Puppets - "The Toy Shop"</t>
  </si>
  <si>
    <t>ck#1482</t>
  </si>
  <si>
    <t>Lisa Bridges - supplies</t>
  </si>
  <si>
    <t>Deposit-City of Kemah</t>
  </si>
  <si>
    <t>ck#1483</t>
  </si>
  <si>
    <t>Taylor Publishing - deposit</t>
  </si>
  <si>
    <t>ck#1484</t>
  </si>
  <si>
    <t>Donation #2</t>
  </si>
  <si>
    <t>Box Tops Totals</t>
  </si>
  <si>
    <t>ck#1486</t>
  </si>
  <si>
    <t>Michelle Mower-Press kits</t>
  </si>
  <si>
    <t>ck#1485</t>
  </si>
  <si>
    <t>Box tops (.50)/recycle (10) -Deposit 1/22/04</t>
  </si>
  <si>
    <t>Deposit-01/22/04</t>
  </si>
  <si>
    <t>Deposit - 01/22/04</t>
  </si>
  <si>
    <t>School Programs</t>
  </si>
  <si>
    <t>ck#1487</t>
  </si>
  <si>
    <t>Galloway School - Susie Flatau</t>
  </si>
  <si>
    <t>Deposit - 02-02-04</t>
  </si>
  <si>
    <t>ck#1488</t>
  </si>
  <si>
    <t>The Galloway School - supplies</t>
  </si>
  <si>
    <t>ck#1489</t>
  </si>
  <si>
    <t>The Galloway School - Laporte Tire</t>
  </si>
  <si>
    <t>ck#1490</t>
  </si>
  <si>
    <t>Michelle Onorato-trophies</t>
  </si>
  <si>
    <t>Deposit - 02-09-04</t>
  </si>
  <si>
    <t>Deposit - 02-10-04</t>
  </si>
  <si>
    <t>ck#1492</t>
  </si>
  <si>
    <t>Bay Area Printing - directories</t>
  </si>
  <si>
    <t>Deposit - 02-17-04</t>
  </si>
  <si>
    <t>ck#1491</t>
  </si>
  <si>
    <t>ck#1493</t>
  </si>
  <si>
    <t>Alex Rosson - supplies</t>
  </si>
  <si>
    <t>Debit</t>
  </si>
  <si>
    <t>Returned check unpaid</t>
  </si>
  <si>
    <t>Box Tops</t>
  </si>
  <si>
    <t>ck#1496</t>
  </si>
  <si>
    <t>Nationwide Learning Resources</t>
  </si>
  <si>
    <t>ck#1494</t>
  </si>
  <si>
    <t>Petty cash</t>
  </si>
  <si>
    <t>ck#1495</t>
  </si>
  <si>
    <t>Moody Bank - Amer Exp gift cards</t>
  </si>
  <si>
    <t>Deposit - 02-23-04</t>
  </si>
  <si>
    <t>Deposit - 02-23-04 (02)</t>
  </si>
  <si>
    <t>Deposit - 02-23-04 (w/fun run deposit)</t>
  </si>
  <si>
    <t>ck#1497</t>
  </si>
  <si>
    <t>Deposit - 03-01-04 (w/yb &amp; sb)</t>
  </si>
  <si>
    <t>Deposit - 03-01-04 (w/ yb &amp; sb)</t>
  </si>
  <si>
    <t>Deposit - 03-01-04 (w/fun run &amp; sb)</t>
  </si>
  <si>
    <t>ck#1498</t>
  </si>
  <si>
    <t>ck#1499</t>
  </si>
  <si>
    <t>Linda Mader - dup registration</t>
  </si>
  <si>
    <t>M. Onorato-overmt for trophies</t>
  </si>
  <si>
    <t>ck#1500</t>
  </si>
  <si>
    <t>inv#3057877</t>
  </si>
  <si>
    <t>ck#1501</t>
  </si>
  <si>
    <t>Donation #3</t>
  </si>
  <si>
    <t>Deposit - 03-29-04</t>
  </si>
  <si>
    <t>Balance required end year</t>
  </si>
  <si>
    <t>ck#1502</t>
  </si>
  <si>
    <t>ck#1503</t>
  </si>
  <si>
    <t>Lisa Bridges-refreshments</t>
  </si>
  <si>
    <t>J. Pamela Photography - sitting fees</t>
  </si>
  <si>
    <t>ck#1505</t>
  </si>
  <si>
    <t>Deposit 05-11-04 (Internet sales)</t>
  </si>
  <si>
    <t>ck#1507</t>
  </si>
  <si>
    <t>Nicole Anders - bulk mail</t>
  </si>
  <si>
    <t>ck#1506</t>
  </si>
  <si>
    <t>Lisa Bridges - gift checks</t>
  </si>
  <si>
    <t>ck#1508</t>
  </si>
  <si>
    <t>Galloway School-Gala tickets paid to PTO</t>
  </si>
  <si>
    <t>Deposit - 05-11-04</t>
  </si>
  <si>
    <t>ck#1509</t>
  </si>
  <si>
    <t>Donation #4</t>
  </si>
  <si>
    <t>ck#1511</t>
  </si>
  <si>
    <t>Mobile Productions - "Light" remainder</t>
  </si>
  <si>
    <t>ck#1510</t>
  </si>
  <si>
    <t>Box tops</t>
  </si>
  <si>
    <t>Deposit - 06-28-04</t>
  </si>
  <si>
    <t>Yearbook has open income/expenses</t>
  </si>
  <si>
    <t>Current Balance (06/28)</t>
  </si>
  <si>
    <t>ck#1504</t>
  </si>
  <si>
    <t>ck#1513</t>
  </si>
  <si>
    <t>Deposit - 10-19-04</t>
  </si>
  <si>
    <t>ck#1516</t>
  </si>
  <si>
    <t>Taylor Publishing - 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</si>
</sst>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1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44" fontId="0" fillId="0" borderId="0" xfId="17" applyFill="1" applyAlignment="1">
      <alignment/>
    </xf>
    <xf numFmtId="4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1" fillId="0" borderId="0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0" fontId="0" fillId="2" borderId="9" xfId="0" applyFill="1" applyBorder="1" applyAlignment="1">
      <alignment horizontal="centerContinuous"/>
    </xf>
    <xf numFmtId="44" fontId="0" fillId="0" borderId="0" xfId="17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7" xfId="17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0" xfId="17" applyNumberFormat="1" applyBorder="1" applyAlignment="1">
      <alignment/>
    </xf>
    <xf numFmtId="165" fontId="1" fillId="0" borderId="2" xfId="0" applyNumberFormat="1" applyFont="1" applyBorder="1" applyAlignment="1">
      <alignment/>
    </xf>
    <xf numFmtId="44" fontId="0" fillId="0" borderId="5" xfId="17" applyBorder="1" applyAlignment="1">
      <alignment/>
    </xf>
    <xf numFmtId="0" fontId="1" fillId="2" borderId="10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44" fontId="0" fillId="2" borderId="11" xfId="0" applyNumberForma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16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65" fontId="1" fillId="2" borderId="10" xfId="0" applyNumberFormat="1" applyFont="1" applyFill="1" applyBorder="1" applyAlignment="1">
      <alignment horizontal="centerContinuous"/>
    </xf>
    <xf numFmtId="0" fontId="0" fillId="0" borderId="0" xfId="0" applyBorder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4" fontId="1" fillId="0" borderId="0" xfId="17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0" xfId="17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4" fontId="0" fillId="0" borderId="23" xfId="17" applyNumberFormat="1" applyBorder="1" applyAlignment="1">
      <alignment/>
    </xf>
    <xf numFmtId="0" fontId="0" fillId="0" borderId="22" xfId="0" applyFill="1" applyBorder="1" applyAlignment="1">
      <alignment/>
    </xf>
    <xf numFmtId="44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5" xfId="17" applyNumberFormat="1" applyBorder="1" applyAlignment="1">
      <alignment/>
    </xf>
    <xf numFmtId="49" fontId="0" fillId="0" borderId="0" xfId="17" applyNumberFormat="1" applyFont="1" applyBorder="1" applyAlignment="1">
      <alignment horizontal="center"/>
    </xf>
    <xf numFmtId="49" fontId="0" fillId="0" borderId="0" xfId="17" applyNumberFormat="1" applyBorder="1" applyAlignment="1">
      <alignment horizontal="center"/>
    </xf>
    <xf numFmtId="0" fontId="0" fillId="2" borderId="7" xfId="0" applyFill="1" applyBorder="1" applyAlignment="1">
      <alignment/>
    </xf>
    <xf numFmtId="44" fontId="1" fillId="2" borderId="7" xfId="17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4" fontId="1" fillId="2" borderId="8" xfId="17" applyFont="1" applyFill="1" applyBorder="1" applyAlignment="1">
      <alignment/>
    </xf>
    <xf numFmtId="165" fontId="0" fillId="0" borderId="4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44" fontId="1" fillId="2" borderId="1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44" fontId="1" fillId="2" borderId="7" xfId="1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44" fontId="0" fillId="2" borderId="0" xfId="17" applyFill="1" applyAlignment="1">
      <alignment/>
    </xf>
    <xf numFmtId="44" fontId="1" fillId="2" borderId="0" xfId="17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164" fontId="0" fillId="0" borderId="23" xfId="0" applyNumberFormat="1" applyFill="1" applyBorder="1" applyAlignment="1">
      <alignment/>
    </xf>
    <xf numFmtId="44" fontId="0" fillId="0" borderId="0" xfId="17" applyFont="1" applyFill="1" applyAlignment="1">
      <alignment/>
    </xf>
    <xf numFmtId="44" fontId="0" fillId="0" borderId="0" xfId="17" applyAlignment="1">
      <alignment/>
    </xf>
    <xf numFmtId="44" fontId="0" fillId="0" borderId="0" xfId="17" applyNumberFormat="1" applyFont="1" applyBorder="1" applyAlignment="1">
      <alignment/>
    </xf>
    <xf numFmtId="44" fontId="0" fillId="0" borderId="7" xfId="17" applyNumberFormat="1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4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44" fontId="0" fillId="0" borderId="5" xfId="17" applyBorder="1" applyAlignment="1">
      <alignment/>
    </xf>
    <xf numFmtId="14" fontId="0" fillId="0" borderId="0" xfId="0" applyNumberFormat="1" applyAlignment="1">
      <alignment/>
    </xf>
    <xf numFmtId="44" fontId="0" fillId="0" borderId="0" xfId="17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23" xfId="17" applyBorder="1" applyAlignment="1">
      <alignment/>
    </xf>
    <xf numFmtId="44" fontId="0" fillId="2" borderId="0" xfId="17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17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17" applyFont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44" fontId="5" fillId="0" borderId="0" xfId="0" applyNumberFormat="1" applyFont="1" applyAlignment="1">
      <alignment/>
    </xf>
    <xf numFmtId="44" fontId="0" fillId="0" borderId="0" xfId="17" applyFont="1" applyBorder="1" applyAlignment="1">
      <alignment/>
    </xf>
    <xf numFmtId="44" fontId="0" fillId="0" borderId="0" xfId="17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xSplit="1" topLeftCell="B1" activePane="topRight" state="frozen"/>
      <selection pane="topLeft" activeCell="A1" sqref="A1"/>
      <selection pane="topRight" activeCell="C27" sqref="C27"/>
    </sheetView>
  </sheetViews>
  <sheetFormatPr defaultColWidth="9.140625" defaultRowHeight="12.75"/>
  <cols>
    <col min="1" max="1" width="24.00390625" style="0" bestFit="1" customWidth="1"/>
    <col min="2" max="2" width="14.140625" style="0" customWidth="1"/>
    <col min="3" max="3" width="14.00390625" style="0" customWidth="1"/>
    <col min="4" max="4" width="14.28125" style="0" customWidth="1"/>
    <col min="5" max="5" width="2.28125" style="96" customWidth="1"/>
    <col min="6" max="6" width="17.421875" style="0" customWidth="1"/>
    <col min="7" max="7" width="13.7109375" style="0" customWidth="1"/>
    <col min="8" max="8" width="14.28125" style="0" customWidth="1"/>
    <col min="9" max="9" width="2.28125" style="96" customWidth="1"/>
    <col min="10" max="10" width="14.140625" style="0" customWidth="1"/>
    <col min="11" max="11" width="13.8515625" style="0" customWidth="1"/>
    <col min="12" max="12" width="13.57421875" style="0" customWidth="1"/>
  </cols>
  <sheetData>
    <row r="1" spans="1:12" ht="15">
      <c r="A1" s="95" t="s">
        <v>606</v>
      </c>
      <c r="C1" s="95" t="s">
        <v>466</v>
      </c>
      <c r="G1" s="95" t="s">
        <v>607</v>
      </c>
      <c r="K1" s="95" t="s">
        <v>608</v>
      </c>
      <c r="L1" s="95"/>
    </row>
    <row r="2" spans="2:12" ht="12.75">
      <c r="B2" s="44" t="s">
        <v>6</v>
      </c>
      <c r="C2" s="43" t="s">
        <v>456</v>
      </c>
      <c r="D2" s="43" t="s">
        <v>107</v>
      </c>
      <c r="E2" s="97"/>
      <c r="F2" s="43" t="s">
        <v>6</v>
      </c>
      <c r="G2" s="44" t="s">
        <v>456</v>
      </c>
      <c r="H2" s="43" t="s">
        <v>107</v>
      </c>
      <c r="I2" s="97"/>
      <c r="J2" s="43" t="s">
        <v>6</v>
      </c>
      <c r="K2" s="43" t="s">
        <v>456</v>
      </c>
      <c r="L2" s="43" t="s">
        <v>107</v>
      </c>
    </row>
    <row r="3" spans="1:10" ht="12.75">
      <c r="A3" s="1" t="s">
        <v>610</v>
      </c>
      <c r="B3" s="44"/>
      <c r="C3" s="43"/>
      <c r="D3" s="43"/>
      <c r="E3" s="97"/>
      <c r="F3" s="43"/>
      <c r="G3" s="44"/>
      <c r="H3" s="43"/>
      <c r="I3" s="97"/>
      <c r="J3" s="43"/>
    </row>
    <row r="4" spans="1:12" ht="12.75">
      <c r="A4" s="46" t="s">
        <v>106</v>
      </c>
      <c r="B4" s="5">
        <v>8500</v>
      </c>
      <c r="C4" s="5">
        <f>gift_wrap_sales_income</f>
        <v>5637</v>
      </c>
      <c r="D4" s="5">
        <f aca="true" t="shared" si="0" ref="D4:D11">SUM(B4-C4)</f>
        <v>2863</v>
      </c>
      <c r="E4" s="98"/>
      <c r="F4" s="12">
        <v>4250</v>
      </c>
      <c r="G4" s="10">
        <f>gift_wrap_sales_expense</f>
        <v>3136.82</v>
      </c>
      <c r="H4" s="5">
        <f>SUM(F4-G4)</f>
        <v>1113.1799999999998</v>
      </c>
      <c r="I4" s="98"/>
      <c r="J4" s="5">
        <f aca="true" t="shared" si="1" ref="J4:J12">B4-F4</f>
        <v>4250</v>
      </c>
      <c r="K4" s="9">
        <f aca="true" t="shared" si="2" ref="K4:K11">SUM(C4-G4)</f>
        <v>2500.18</v>
      </c>
      <c r="L4" s="9">
        <f aca="true" t="shared" si="3" ref="L4:L12">J4-K4</f>
        <v>1749.8200000000002</v>
      </c>
    </row>
    <row r="5" spans="1:12" ht="12.75">
      <c r="A5" s="46" t="s">
        <v>41</v>
      </c>
      <c r="B5" s="5">
        <v>9400</v>
      </c>
      <c r="C5" s="5">
        <f>Fall_festival_income</f>
        <v>7427.41</v>
      </c>
      <c r="D5" s="5">
        <f t="shared" si="0"/>
        <v>1972.5900000000001</v>
      </c>
      <c r="E5" s="98"/>
      <c r="F5" s="12">
        <v>3500</v>
      </c>
      <c r="G5" s="10">
        <f>Fall_festival_expense</f>
        <v>3232</v>
      </c>
      <c r="H5" s="5">
        <f aca="true" t="shared" si="4" ref="H5:H11">SUM(F5-G5)</f>
        <v>268</v>
      </c>
      <c r="I5" s="98"/>
      <c r="J5" s="5">
        <f t="shared" si="1"/>
        <v>5900</v>
      </c>
      <c r="K5" s="9">
        <f t="shared" si="2"/>
        <v>4195.41</v>
      </c>
      <c r="L5" s="9">
        <f t="shared" si="3"/>
        <v>1704.5900000000001</v>
      </c>
    </row>
    <row r="6" spans="1:12" ht="12.75">
      <c r="A6" s="46" t="s">
        <v>166</v>
      </c>
      <c r="B6" s="5">
        <v>6500</v>
      </c>
      <c r="C6" s="5">
        <f>Student_books_income</f>
        <v>3842</v>
      </c>
      <c r="D6" s="5">
        <f t="shared" si="0"/>
        <v>2658</v>
      </c>
      <c r="E6" s="98"/>
      <c r="F6" s="12">
        <v>3000</v>
      </c>
      <c r="G6" s="10">
        <f>Student_books_expense</f>
        <v>2416.5</v>
      </c>
      <c r="H6" s="5">
        <f t="shared" si="4"/>
        <v>583.5</v>
      </c>
      <c r="I6" s="98"/>
      <c r="J6" s="5">
        <f t="shared" si="1"/>
        <v>3500</v>
      </c>
      <c r="K6" s="9">
        <f t="shared" si="2"/>
        <v>1425.5</v>
      </c>
      <c r="L6" s="9">
        <f t="shared" si="3"/>
        <v>2074.5</v>
      </c>
    </row>
    <row r="7" spans="1:12" ht="12.75">
      <c r="A7" s="46" t="s">
        <v>752</v>
      </c>
      <c r="B7" s="5"/>
      <c r="C7" s="5">
        <f>box_tops_income</f>
        <v>1.5</v>
      </c>
      <c r="D7" s="5"/>
      <c r="E7" s="98"/>
      <c r="F7" s="12"/>
      <c r="G7" s="10"/>
      <c r="H7" s="5"/>
      <c r="I7" s="98"/>
      <c r="J7" s="5"/>
      <c r="K7" s="9">
        <f t="shared" si="2"/>
        <v>1.5</v>
      </c>
      <c r="L7" s="9"/>
    </row>
    <row r="8" spans="1:12" ht="12.75">
      <c r="A8" s="46" t="s">
        <v>25</v>
      </c>
      <c r="B8" s="12">
        <v>1500</v>
      </c>
      <c r="C8" s="10">
        <f>Cultural_arts_income</f>
        <v>1358</v>
      </c>
      <c r="D8" s="5">
        <f t="shared" si="0"/>
        <v>142</v>
      </c>
      <c r="E8" s="98"/>
      <c r="F8" s="12">
        <v>1500</v>
      </c>
      <c r="G8" s="10">
        <f>Cultural_arts_expense</f>
        <v>1199.82</v>
      </c>
      <c r="H8" s="5">
        <f t="shared" si="4"/>
        <v>300.18000000000006</v>
      </c>
      <c r="I8" s="98"/>
      <c r="J8" s="5">
        <f t="shared" si="1"/>
        <v>0</v>
      </c>
      <c r="K8" s="9">
        <f t="shared" si="2"/>
        <v>158.18000000000006</v>
      </c>
      <c r="L8" s="9">
        <f t="shared" si="3"/>
        <v>-158.18000000000006</v>
      </c>
    </row>
    <row r="9" spans="1:12" ht="12.75">
      <c r="A9" s="46" t="s">
        <v>73</v>
      </c>
      <c r="B9" s="5">
        <v>12000</v>
      </c>
      <c r="C9" s="5">
        <f>fun_run_income</f>
        <v>10753.36</v>
      </c>
      <c r="D9" s="5">
        <f t="shared" si="0"/>
        <v>1246.6399999999994</v>
      </c>
      <c r="E9" s="98"/>
      <c r="F9" s="12">
        <v>2500</v>
      </c>
      <c r="G9" s="10">
        <f>fun_run_expense</f>
        <v>3066.59</v>
      </c>
      <c r="H9" s="5">
        <f t="shared" si="4"/>
        <v>-566.5900000000001</v>
      </c>
      <c r="I9" s="98"/>
      <c r="J9" s="5">
        <f t="shared" si="1"/>
        <v>9500</v>
      </c>
      <c r="K9" s="9">
        <f t="shared" si="2"/>
        <v>7686.77</v>
      </c>
      <c r="L9" s="9">
        <f t="shared" si="3"/>
        <v>1813.2299999999996</v>
      </c>
    </row>
    <row r="10" spans="1:12" ht="12.75">
      <c r="A10" s="46" t="s">
        <v>99</v>
      </c>
      <c r="B10" s="5">
        <v>175</v>
      </c>
      <c r="C10" s="5"/>
      <c r="D10" s="5">
        <f t="shared" si="0"/>
        <v>175</v>
      </c>
      <c r="E10" s="98"/>
      <c r="F10" s="12">
        <v>150</v>
      </c>
      <c r="G10" s="10"/>
      <c r="H10" s="5">
        <f t="shared" si="4"/>
        <v>150</v>
      </c>
      <c r="I10" s="98"/>
      <c r="J10" s="5">
        <f t="shared" si="1"/>
        <v>25</v>
      </c>
      <c r="K10" s="9">
        <f t="shared" si="2"/>
        <v>0</v>
      </c>
      <c r="L10" s="9">
        <f t="shared" si="3"/>
        <v>25</v>
      </c>
    </row>
    <row r="11" spans="1:12" ht="12.75">
      <c r="A11" s="133" t="s">
        <v>463</v>
      </c>
      <c r="B11" s="5">
        <v>3125</v>
      </c>
      <c r="C11" s="12">
        <f>yearbook_income</f>
        <v>3589</v>
      </c>
      <c r="D11" s="5">
        <f t="shared" si="0"/>
        <v>-464</v>
      </c>
      <c r="E11" s="98"/>
      <c r="F11" s="12">
        <v>3100</v>
      </c>
      <c r="G11" s="104">
        <f>yearbook_expense</f>
        <v>4157.1</v>
      </c>
      <c r="H11" s="5">
        <f t="shared" si="4"/>
        <v>-1057.1000000000004</v>
      </c>
      <c r="I11" s="98"/>
      <c r="J11" s="5">
        <f t="shared" si="1"/>
        <v>25</v>
      </c>
      <c r="K11" s="9">
        <f t="shared" si="2"/>
        <v>-568.1000000000004</v>
      </c>
      <c r="L11" s="9">
        <f t="shared" si="3"/>
        <v>593.1000000000004</v>
      </c>
    </row>
    <row r="12" spans="1:12" ht="12.75">
      <c r="A12" s="130" t="s">
        <v>612</v>
      </c>
      <c r="B12" s="8">
        <f>SUM(B4:B11)</f>
        <v>41200</v>
      </c>
      <c r="C12" s="8">
        <f>SUM(C4:C11)</f>
        <v>32608.27</v>
      </c>
      <c r="D12" s="8">
        <f>SUM(D4:D11)</f>
        <v>8593.23</v>
      </c>
      <c r="E12" s="99"/>
      <c r="F12" s="8">
        <f>SUM(F4:F11)</f>
        <v>18000</v>
      </c>
      <c r="G12" s="8">
        <f>SUM(G4:G11)</f>
        <v>17208.83</v>
      </c>
      <c r="H12" s="8">
        <f>SUM(H4:H11)</f>
        <v>791.1699999999992</v>
      </c>
      <c r="I12" s="99"/>
      <c r="J12" s="8">
        <f t="shared" si="1"/>
        <v>23200</v>
      </c>
      <c r="K12" s="8">
        <f>SUM(K4:K11)</f>
        <v>15399.44</v>
      </c>
      <c r="L12" s="9">
        <f t="shared" si="3"/>
        <v>7800.5599999999995</v>
      </c>
    </row>
    <row r="13" spans="1:11" ht="12.75">
      <c r="A13" s="131" t="s">
        <v>611</v>
      </c>
      <c r="B13" s="5"/>
      <c r="C13" s="5"/>
      <c r="D13" s="5"/>
      <c r="E13" s="98"/>
      <c r="F13" s="12"/>
      <c r="G13" s="10"/>
      <c r="H13" s="5"/>
      <c r="I13" s="98"/>
      <c r="J13" s="5"/>
      <c r="K13" s="9"/>
    </row>
    <row r="14" spans="1:12" ht="12.75">
      <c r="A14" s="132" t="s">
        <v>613</v>
      </c>
      <c r="B14" s="5"/>
      <c r="C14" s="5"/>
      <c r="D14" s="5">
        <f aca="true" t="shared" si="5" ref="D14:D21">SUM(B14-C14)</f>
        <v>0</v>
      </c>
      <c r="E14" s="98"/>
      <c r="F14" s="12">
        <v>500</v>
      </c>
      <c r="G14" s="10">
        <f>new_parent_expense</f>
        <v>444.21000000000004</v>
      </c>
      <c r="H14" s="5">
        <f aca="true" t="shared" si="6" ref="H14:H21">SUM(F14-G14)</f>
        <v>55.789999999999964</v>
      </c>
      <c r="I14" s="98"/>
      <c r="J14" s="5">
        <f aca="true" t="shared" si="7" ref="J14:J24">B14-F14</f>
        <v>-500</v>
      </c>
      <c r="K14" s="9">
        <f aca="true" t="shared" si="8" ref="K14:K21">SUM(C14-G14)</f>
        <v>-444.21000000000004</v>
      </c>
      <c r="L14" s="9">
        <f>J14-K14</f>
        <v>-55.789999999999964</v>
      </c>
    </row>
    <row r="15" spans="1:12" ht="12.75">
      <c r="A15" s="132" t="s">
        <v>614</v>
      </c>
      <c r="B15" s="5"/>
      <c r="C15" s="5"/>
      <c r="D15" s="5">
        <f t="shared" si="5"/>
        <v>0</v>
      </c>
      <c r="E15" s="98"/>
      <c r="F15" s="12">
        <v>500</v>
      </c>
      <c r="G15" s="10"/>
      <c r="H15" s="5">
        <f t="shared" si="6"/>
        <v>500</v>
      </c>
      <c r="I15" s="98"/>
      <c r="J15" s="5">
        <f t="shared" si="7"/>
        <v>-500</v>
      </c>
      <c r="K15" s="9">
        <f t="shared" si="8"/>
        <v>0</v>
      </c>
      <c r="L15" s="9">
        <f>J15-K15</f>
        <v>-500</v>
      </c>
    </row>
    <row r="16" spans="1:12" ht="12.75">
      <c r="A16" s="46" t="s">
        <v>150</v>
      </c>
      <c r="B16" s="5"/>
      <c r="C16" s="5"/>
      <c r="D16" s="5">
        <f t="shared" si="5"/>
        <v>0</v>
      </c>
      <c r="E16" s="98"/>
      <c r="F16" s="12">
        <v>1000</v>
      </c>
      <c r="G16" s="10">
        <f>school_programs_expense</f>
        <v>1075</v>
      </c>
      <c r="H16" s="5">
        <f t="shared" si="6"/>
        <v>-75</v>
      </c>
      <c r="I16" s="98"/>
      <c r="J16" s="5">
        <f t="shared" si="7"/>
        <v>-1000</v>
      </c>
      <c r="K16" s="9">
        <f t="shared" si="8"/>
        <v>-1075</v>
      </c>
      <c r="L16" s="9">
        <f>J16-K16</f>
        <v>75</v>
      </c>
    </row>
    <row r="17" spans="1:12" ht="12.75">
      <c r="A17" s="46" t="s">
        <v>173</v>
      </c>
      <c r="B17" s="5"/>
      <c r="C17" s="5"/>
      <c r="D17" s="5">
        <f t="shared" si="5"/>
        <v>0</v>
      </c>
      <c r="E17" s="98"/>
      <c r="F17" s="12">
        <v>2000</v>
      </c>
      <c r="G17" s="10">
        <f>Teacher_Appreciation_expense</f>
        <v>1084.44</v>
      </c>
      <c r="H17" s="5">
        <f t="shared" si="6"/>
        <v>915.56</v>
      </c>
      <c r="I17" s="98"/>
      <c r="J17" s="5">
        <f t="shared" si="7"/>
        <v>-2000</v>
      </c>
      <c r="K17" s="9">
        <f t="shared" si="8"/>
        <v>-1084.44</v>
      </c>
      <c r="L17" s="9">
        <f>J17-K17</f>
        <v>-915.56</v>
      </c>
    </row>
    <row r="18" spans="1:12" ht="12.75">
      <c r="A18" s="46" t="s">
        <v>674</v>
      </c>
      <c r="B18" s="5"/>
      <c r="C18" s="5"/>
      <c r="D18" s="5">
        <f t="shared" si="5"/>
        <v>0</v>
      </c>
      <c r="E18" s="98"/>
      <c r="F18" s="12">
        <v>16500</v>
      </c>
      <c r="G18" s="10">
        <f>school_donation_expense</f>
        <v>16000</v>
      </c>
      <c r="H18" s="5">
        <f t="shared" si="6"/>
        <v>500</v>
      </c>
      <c r="I18" s="98"/>
      <c r="J18" s="5">
        <f t="shared" si="7"/>
        <v>-16500</v>
      </c>
      <c r="K18" s="9">
        <f t="shared" si="8"/>
        <v>-16000</v>
      </c>
      <c r="L18" s="9">
        <f>J18-K18</f>
        <v>-500</v>
      </c>
    </row>
    <row r="19" spans="1:12" ht="12.75">
      <c r="A19" s="46" t="s">
        <v>18</v>
      </c>
      <c r="B19" s="5"/>
      <c r="C19" s="5"/>
      <c r="D19" s="5">
        <f t="shared" si="5"/>
        <v>0</v>
      </c>
      <c r="E19" s="98"/>
      <c r="F19" s="12">
        <v>1500</v>
      </c>
      <c r="G19" s="10">
        <f>bus_maintenance_expense</f>
        <v>707.44</v>
      </c>
      <c r="H19" s="5">
        <f t="shared" si="6"/>
        <v>792.56</v>
      </c>
      <c r="I19" s="98"/>
      <c r="J19" s="5">
        <f t="shared" si="7"/>
        <v>-1500</v>
      </c>
      <c r="K19" s="9">
        <f t="shared" si="8"/>
        <v>-707.44</v>
      </c>
      <c r="L19" s="9">
        <f aca="true" t="shared" si="9" ref="L19:L24">J19-K19</f>
        <v>-792.56</v>
      </c>
    </row>
    <row r="20" spans="1:12" ht="12.75">
      <c r="A20" s="46" t="s">
        <v>135</v>
      </c>
      <c r="B20" s="5"/>
      <c r="C20" s="5"/>
      <c r="D20" s="5">
        <f>SUM(B20-C20)</f>
        <v>0</v>
      </c>
      <c r="E20" s="98"/>
      <c r="F20" s="12">
        <v>400</v>
      </c>
      <c r="G20" s="10">
        <f>PTO_meeting_expense</f>
        <v>206.04999999999998</v>
      </c>
      <c r="H20" s="5">
        <f>SUM(F20-G20)</f>
        <v>193.95000000000002</v>
      </c>
      <c r="I20" s="98"/>
      <c r="J20" s="5">
        <f t="shared" si="7"/>
        <v>-400</v>
      </c>
      <c r="K20" s="9">
        <f>SUM(C20-G20)</f>
        <v>-206.04999999999998</v>
      </c>
      <c r="L20" s="9">
        <f t="shared" si="9"/>
        <v>-193.95000000000002</v>
      </c>
    </row>
    <row r="21" spans="1:12" ht="12.75">
      <c r="A21" t="s">
        <v>22</v>
      </c>
      <c r="B21" s="5"/>
      <c r="C21" s="5"/>
      <c r="D21" s="5">
        <f t="shared" si="5"/>
        <v>0</v>
      </c>
      <c r="E21" s="98"/>
      <c r="F21" s="12">
        <v>150</v>
      </c>
      <c r="G21" s="10"/>
      <c r="H21" s="5">
        <f t="shared" si="6"/>
        <v>150</v>
      </c>
      <c r="I21" s="98"/>
      <c r="J21" s="5">
        <f t="shared" si="7"/>
        <v>-150</v>
      </c>
      <c r="K21" s="9">
        <f t="shared" si="8"/>
        <v>0</v>
      </c>
      <c r="L21" s="9">
        <f t="shared" si="9"/>
        <v>-150</v>
      </c>
    </row>
    <row r="22" spans="1:12" ht="12.75">
      <c r="A22" t="s">
        <v>460</v>
      </c>
      <c r="B22" s="5"/>
      <c r="C22" s="5">
        <f>misc_expense_income</f>
        <v>100</v>
      </c>
      <c r="D22" s="5">
        <f>SUM(B22-C22)</f>
        <v>-100</v>
      </c>
      <c r="E22" s="98"/>
      <c r="F22" s="12">
        <v>600</v>
      </c>
      <c r="G22" s="10">
        <f>misc_expense</f>
        <v>100</v>
      </c>
      <c r="H22" s="5">
        <f>SUM(F22-G22)</f>
        <v>500</v>
      </c>
      <c r="I22" s="98"/>
      <c r="J22" s="5">
        <f t="shared" si="7"/>
        <v>-600</v>
      </c>
      <c r="K22" s="9">
        <f>SUM(C22-G22)</f>
        <v>0</v>
      </c>
      <c r="L22" s="9">
        <f t="shared" si="9"/>
        <v>-600</v>
      </c>
    </row>
    <row r="23" spans="1:12" ht="12.75">
      <c r="A23" s="100" t="s">
        <v>612</v>
      </c>
      <c r="B23" s="8">
        <f>SUM(B16:B22)</f>
        <v>0</v>
      </c>
      <c r="C23" s="8">
        <f>SUM(C16:C22)</f>
        <v>100</v>
      </c>
      <c r="D23" s="8">
        <f>SUM(D16:D22)</f>
        <v>-100</v>
      </c>
      <c r="E23" s="99"/>
      <c r="F23" s="8">
        <f>SUM(F14:F22)</f>
        <v>23150</v>
      </c>
      <c r="G23" s="8">
        <f>SUM(G14:G22)</f>
        <v>19617.14</v>
      </c>
      <c r="H23" s="8">
        <f>SUM(H16:H22)</f>
        <v>2977.0699999999997</v>
      </c>
      <c r="I23" s="99"/>
      <c r="J23" s="8">
        <f t="shared" si="7"/>
        <v>-23150</v>
      </c>
      <c r="K23" s="8">
        <f>SUM(K14:K22)</f>
        <v>-19517.14</v>
      </c>
      <c r="L23" s="9">
        <f t="shared" si="9"/>
        <v>-3632.8600000000006</v>
      </c>
    </row>
    <row r="24" spans="1:12" ht="12.75">
      <c r="A24" s="1" t="s">
        <v>609</v>
      </c>
      <c r="B24" s="8">
        <f>SUM(B12+B23)</f>
        <v>41200</v>
      </c>
      <c r="C24" s="8">
        <f>SUM(C12+C23)</f>
        <v>32708.27</v>
      </c>
      <c r="D24" s="8">
        <f>SUM(D12+D23)</f>
        <v>8493.23</v>
      </c>
      <c r="E24" s="99"/>
      <c r="F24" s="8">
        <f>SUM(F12+F23)</f>
        <v>41150</v>
      </c>
      <c r="G24" s="8">
        <f>SUM(G12+G23)</f>
        <v>36825.97</v>
      </c>
      <c r="H24" s="8">
        <f>SUM(H12+H23)</f>
        <v>3768.239999999999</v>
      </c>
      <c r="I24" s="99"/>
      <c r="J24" s="5">
        <f t="shared" si="7"/>
        <v>50</v>
      </c>
      <c r="K24" s="8">
        <f>C24-G24</f>
        <v>-4117.700000000001</v>
      </c>
      <c r="L24" s="9">
        <f t="shared" si="9"/>
        <v>4167.700000000001</v>
      </c>
    </row>
    <row r="25" ht="12.75">
      <c r="F25" s="46"/>
    </row>
    <row r="26" spans="1:6" ht="12.75">
      <c r="A26" s="61"/>
      <c r="F26" s="46"/>
    </row>
    <row r="27" spans="1:6" ht="12.75">
      <c r="A27" s="1" t="s">
        <v>797</v>
      </c>
      <c r="B27" s="8">
        <v>9593.84</v>
      </c>
      <c r="C27" s="11"/>
      <c r="D27" s="11"/>
      <c r="F27" s="46"/>
    </row>
    <row r="28" spans="1:11" s="16" customFormat="1" ht="12.75">
      <c r="A28" s="16" t="s">
        <v>775</v>
      </c>
      <c r="B28" s="129">
        <v>7500</v>
      </c>
      <c r="C28" s="115"/>
      <c r="E28" s="118"/>
      <c r="F28" s="115"/>
      <c r="G28" s="115"/>
      <c r="I28" s="118"/>
      <c r="J28" s="115"/>
      <c r="K28" s="115"/>
    </row>
    <row r="29" spans="2:11" s="16" customFormat="1" ht="12.75">
      <c r="B29" s="115"/>
      <c r="C29" s="115"/>
      <c r="E29" s="118"/>
      <c r="F29" s="115"/>
      <c r="G29" s="115"/>
      <c r="I29" s="118"/>
      <c r="J29" s="115"/>
      <c r="K29" s="115"/>
    </row>
    <row r="30" spans="1:11" s="16" customFormat="1" ht="12.75">
      <c r="A30" s="16" t="s">
        <v>796</v>
      </c>
      <c r="C30" s="32"/>
      <c r="E30" s="118"/>
      <c r="G30" s="119"/>
      <c r="I30" s="118"/>
      <c r="K30" s="120"/>
    </row>
    <row r="31" spans="1:11" s="16" customFormat="1" ht="12.75">
      <c r="A31" s="61"/>
      <c r="C31" s="32"/>
      <c r="E31" s="118"/>
      <c r="G31" s="120"/>
      <c r="I31" s="118"/>
      <c r="K31" s="120"/>
    </row>
    <row r="32" spans="3:11" s="16" customFormat="1" ht="12.75">
      <c r="C32" s="32"/>
      <c r="E32" s="118"/>
      <c r="G32" s="120"/>
      <c r="I32" s="118"/>
      <c r="K32" s="120"/>
    </row>
    <row r="33" spans="2:11" s="16" customFormat="1" ht="12.75">
      <c r="B33" s="61"/>
      <c r="C33" s="32"/>
      <c r="E33" s="118"/>
      <c r="G33" s="120"/>
      <c r="I33" s="118"/>
      <c r="K33" s="120"/>
    </row>
    <row r="34" spans="2:9" s="16" customFormat="1" ht="12.75">
      <c r="B34" s="61"/>
      <c r="C34" s="32"/>
      <c r="E34" s="118"/>
      <c r="I34" s="118"/>
    </row>
    <row r="35" spans="1:11" s="16" customFormat="1" ht="12.75">
      <c r="A35" s="61"/>
      <c r="D35" s="61"/>
      <c r="E35" s="118"/>
      <c r="F35" s="101"/>
      <c r="G35" s="120"/>
      <c r="I35" s="118"/>
      <c r="J35" s="101"/>
      <c r="K35" s="120"/>
    </row>
    <row r="36" spans="2:11" s="16" customFormat="1" ht="12.75">
      <c r="B36" s="101"/>
      <c r="C36" s="29"/>
      <c r="E36" s="118"/>
      <c r="F36" s="116"/>
      <c r="G36" s="121"/>
      <c r="I36" s="118"/>
      <c r="K36" s="120"/>
    </row>
    <row r="37" spans="1:10" ht="12.75">
      <c r="A37" s="16"/>
      <c r="E37" s="98"/>
      <c r="F37" s="12"/>
      <c r="G37" s="10"/>
      <c r="I37" s="98"/>
      <c r="J37" s="101"/>
    </row>
    <row r="38" spans="1:2" ht="12.75">
      <c r="A38" s="16"/>
      <c r="B38" s="5"/>
    </row>
    <row r="40" ht="12.75">
      <c r="A40" s="16"/>
    </row>
    <row r="41" ht="12.75">
      <c r="A41" s="16"/>
    </row>
    <row r="42" ht="12.75">
      <c r="A42" s="16"/>
    </row>
    <row r="43" ht="12.75">
      <c r="A43" s="16"/>
    </row>
  </sheetData>
  <printOptions gridLines="1"/>
  <pageMargins left="0.75" right="0.75" top="1" bottom="1" header="0.5" footer="0.5"/>
  <pageSetup horizontalDpi="600" verticalDpi="600" orientation="landscape" scale="78" r:id="rId1"/>
  <headerFooter alignWithMargins="0">
    <oddHeader>&amp;C2003-2004 PTO Budget Summary</oddHeader>
    <oddFooter>&amp;L&amp;D&amp;R&amp;P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"/>
    </sheetView>
  </sheetViews>
  <sheetFormatPr defaultColWidth="9.140625" defaultRowHeight="12.75"/>
  <cols>
    <col min="3" max="3" width="21.57421875" style="0" customWidth="1"/>
    <col min="4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2.75">
      <c r="A1" s="1" t="s">
        <v>491</v>
      </c>
    </row>
    <row r="3" spans="1:9" ht="12.75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4" t="s">
        <v>6</v>
      </c>
      <c r="I3" s="4" t="s">
        <v>107</v>
      </c>
    </row>
    <row r="4" spans="1:9" ht="12.75">
      <c r="A4" s="2">
        <v>37147</v>
      </c>
      <c r="D4" s="5">
        <v>328</v>
      </c>
      <c r="E4" s="5"/>
      <c r="F4" s="5"/>
      <c r="G4" s="5"/>
      <c r="H4" s="5"/>
      <c r="I4" s="5"/>
    </row>
    <row r="5" spans="1:9" ht="12.75">
      <c r="A5" s="2">
        <v>37148</v>
      </c>
      <c r="D5" s="5">
        <v>1935</v>
      </c>
      <c r="E5" s="5"/>
      <c r="F5" s="5"/>
      <c r="G5" s="5"/>
      <c r="H5" s="5"/>
      <c r="I5" s="5"/>
    </row>
    <row r="6" spans="1:9" ht="12.75">
      <c r="A6" s="2">
        <v>37148</v>
      </c>
      <c r="D6" s="5">
        <v>1383</v>
      </c>
      <c r="E6" s="5"/>
      <c r="F6" s="5"/>
      <c r="G6" s="5"/>
      <c r="H6" s="5"/>
      <c r="I6" s="5"/>
    </row>
    <row r="7" spans="1:9" ht="12.75">
      <c r="A7" s="2">
        <v>37148</v>
      </c>
      <c r="D7" s="5">
        <v>696</v>
      </c>
      <c r="E7" s="5"/>
      <c r="F7" s="5"/>
      <c r="G7" s="5"/>
      <c r="H7" s="5"/>
      <c r="I7" s="5"/>
    </row>
    <row r="8" spans="1:9" ht="12.75">
      <c r="A8" s="2">
        <v>37148</v>
      </c>
      <c r="D8" s="5">
        <v>1704</v>
      </c>
      <c r="E8" s="5"/>
      <c r="F8" s="5"/>
      <c r="G8" s="5"/>
      <c r="H8" s="5"/>
      <c r="I8" s="5"/>
    </row>
    <row r="9" spans="1:9" ht="12.75">
      <c r="A9" s="2">
        <v>37174</v>
      </c>
      <c r="D9" s="5">
        <v>303</v>
      </c>
      <c r="E9" s="5"/>
      <c r="F9" s="5"/>
      <c r="G9" s="5"/>
      <c r="H9" s="5"/>
      <c r="I9" s="5"/>
    </row>
    <row r="10" spans="1:9" ht="12.75">
      <c r="A10" s="2">
        <v>37174</v>
      </c>
      <c r="D10" s="5">
        <v>1190</v>
      </c>
      <c r="E10" s="5"/>
      <c r="F10" s="5"/>
      <c r="G10" s="5"/>
      <c r="H10" s="5"/>
      <c r="I10" s="5"/>
    </row>
    <row r="11" spans="1:9" ht="12.75">
      <c r="A11" s="2">
        <v>37174</v>
      </c>
      <c r="D11" s="5">
        <v>422</v>
      </c>
      <c r="E11" s="5"/>
      <c r="F11" s="5"/>
      <c r="G11" s="5"/>
      <c r="H11" s="5"/>
      <c r="I11" s="5"/>
    </row>
    <row r="12" spans="1:9" ht="12.75">
      <c r="A12" s="2">
        <v>37173</v>
      </c>
      <c r="B12" t="s">
        <v>492</v>
      </c>
      <c r="C12" t="s">
        <v>493</v>
      </c>
      <c r="D12" s="5" t="s">
        <v>33</v>
      </c>
      <c r="E12" s="5">
        <v>10</v>
      </c>
      <c r="F12" s="5"/>
      <c r="G12" s="5"/>
      <c r="H12" s="5"/>
      <c r="I12" s="5"/>
    </row>
    <row r="13" spans="1:9" ht="12.75">
      <c r="A13" s="2">
        <v>37173</v>
      </c>
      <c r="B13" t="s">
        <v>494</v>
      </c>
      <c r="C13" t="s">
        <v>493</v>
      </c>
      <c r="D13" s="5"/>
      <c r="E13" s="5">
        <v>3</v>
      </c>
      <c r="F13" s="5"/>
      <c r="G13" s="5"/>
      <c r="H13" s="5"/>
      <c r="I13" s="5"/>
    </row>
    <row r="14" spans="1:9" ht="12.75">
      <c r="A14" s="2">
        <v>37153</v>
      </c>
      <c r="B14" t="s">
        <v>495</v>
      </c>
      <c r="C14" t="s">
        <v>496</v>
      </c>
      <c r="D14" s="5"/>
      <c r="E14" s="5">
        <v>75</v>
      </c>
      <c r="F14" s="5"/>
      <c r="G14" s="5"/>
      <c r="H14" s="5"/>
      <c r="I14" s="5"/>
    </row>
    <row r="15" spans="1:9" ht="12.75">
      <c r="A15" s="2">
        <v>37194</v>
      </c>
      <c r="B15" t="s">
        <v>497</v>
      </c>
      <c r="C15" t="s">
        <v>498</v>
      </c>
      <c r="D15" s="5"/>
      <c r="E15" s="5">
        <v>3916.85</v>
      </c>
      <c r="F15" s="5"/>
      <c r="G15" s="5"/>
      <c r="H15" s="5"/>
      <c r="I15" s="5"/>
    </row>
    <row r="16" spans="1:9" ht="12.75">
      <c r="A16" s="2">
        <v>37194</v>
      </c>
      <c r="B16" t="s">
        <v>499</v>
      </c>
      <c r="C16" t="s">
        <v>498</v>
      </c>
      <c r="D16" s="5"/>
      <c r="E16" s="5">
        <v>151.5</v>
      </c>
      <c r="F16" s="5"/>
      <c r="G16" s="5"/>
      <c r="H16" s="5"/>
      <c r="I16" s="5"/>
    </row>
    <row r="17" spans="1:9" ht="12.75">
      <c r="A17" s="2">
        <v>37186</v>
      </c>
      <c r="C17" t="s">
        <v>68</v>
      </c>
      <c r="D17" s="5">
        <v>165</v>
      </c>
      <c r="E17" s="5"/>
      <c r="F17" s="5"/>
      <c r="G17" s="5"/>
      <c r="H17" s="5"/>
      <c r="I17" s="5"/>
    </row>
    <row r="18" spans="1:9" ht="12.75">
      <c r="A18" s="2">
        <v>37288</v>
      </c>
      <c r="C18" t="s">
        <v>68</v>
      </c>
      <c r="D18" s="5">
        <v>231</v>
      </c>
      <c r="E18" s="5"/>
      <c r="F18" s="5"/>
      <c r="G18" s="5"/>
      <c r="H18" s="5"/>
      <c r="I18" s="5"/>
    </row>
    <row r="19" spans="1:9" ht="12.75">
      <c r="A19" t="s">
        <v>500</v>
      </c>
      <c r="D19" s="5">
        <f>SUM(D4:D18)</f>
        <v>8357</v>
      </c>
      <c r="E19" s="5">
        <f>SUM(E4:E17)</f>
        <v>4156.35</v>
      </c>
      <c r="F19" s="5">
        <f>SUM(D19-E19)</f>
        <v>4200.65</v>
      </c>
      <c r="G19" s="5"/>
      <c r="H19" s="5">
        <v>5600</v>
      </c>
      <c r="I19" s="5">
        <f>SUM(F19+H19)</f>
        <v>9800.65</v>
      </c>
    </row>
    <row r="21" ht="12.75">
      <c r="A21" s="1" t="s">
        <v>41</v>
      </c>
    </row>
    <row r="23" spans="1:9" ht="12.75">
      <c r="A23" s="3" t="s">
        <v>1</v>
      </c>
      <c r="B23" s="4" t="s">
        <v>2</v>
      </c>
      <c r="C23" s="4"/>
      <c r="D23" s="4" t="s">
        <v>3</v>
      </c>
      <c r="E23" s="4" t="s">
        <v>4</v>
      </c>
      <c r="F23" s="4" t="s">
        <v>5</v>
      </c>
      <c r="G23" s="4"/>
      <c r="H23" s="4" t="s">
        <v>6</v>
      </c>
      <c r="I23" s="4" t="s">
        <v>107</v>
      </c>
    </row>
    <row r="24" spans="1:9" ht="12.75">
      <c r="A24" s="2">
        <v>37076</v>
      </c>
      <c r="B24" t="s">
        <v>501</v>
      </c>
      <c r="C24" t="s">
        <v>502</v>
      </c>
      <c r="D24" s="5"/>
      <c r="E24" s="5">
        <v>600</v>
      </c>
      <c r="F24" s="5"/>
      <c r="G24" s="5"/>
      <c r="H24" s="5"/>
      <c r="I24" s="5"/>
    </row>
    <row r="25" spans="1:9" ht="12.75">
      <c r="A25" s="2">
        <v>37127</v>
      </c>
      <c r="B25" t="s">
        <v>503</v>
      </c>
      <c r="C25" t="s">
        <v>504</v>
      </c>
      <c r="D25" s="5"/>
      <c r="E25" s="5">
        <v>218.8</v>
      </c>
      <c r="F25" s="5"/>
      <c r="G25" s="5"/>
      <c r="H25" s="5"/>
      <c r="I25" s="5"/>
    </row>
    <row r="26" spans="1:9" ht="12.75">
      <c r="A26" s="2">
        <v>37140</v>
      </c>
      <c r="B26" t="s">
        <v>505</v>
      </c>
      <c r="C26" t="s">
        <v>506</v>
      </c>
      <c r="D26" s="5"/>
      <c r="E26" s="5">
        <v>10.77</v>
      </c>
      <c r="F26" s="5"/>
      <c r="G26" s="5"/>
      <c r="H26" s="5"/>
      <c r="I26" s="5"/>
    </row>
    <row r="27" spans="1:9" ht="12.75">
      <c r="A27" s="2">
        <v>37186</v>
      </c>
      <c r="B27" t="s">
        <v>507</v>
      </c>
      <c r="C27" t="s">
        <v>508</v>
      </c>
      <c r="D27" s="5"/>
      <c r="E27" s="5">
        <v>24.59</v>
      </c>
      <c r="F27" s="5"/>
      <c r="G27" s="5"/>
      <c r="H27" s="5"/>
      <c r="I27" s="5"/>
    </row>
    <row r="28" spans="1:9" ht="12.75">
      <c r="A28" s="2">
        <v>37191</v>
      </c>
      <c r="B28" t="s">
        <v>509</v>
      </c>
      <c r="C28" t="s">
        <v>502</v>
      </c>
      <c r="D28" s="5"/>
      <c r="E28" s="5">
        <v>625</v>
      </c>
      <c r="F28" s="5"/>
      <c r="G28" s="5"/>
      <c r="H28" s="5"/>
      <c r="I28" s="5"/>
    </row>
    <row r="29" spans="1:9" ht="12.75">
      <c r="A29" s="2">
        <v>37191</v>
      </c>
      <c r="B29" t="s">
        <v>510</v>
      </c>
      <c r="C29" t="s">
        <v>511</v>
      </c>
      <c r="D29" s="5"/>
      <c r="E29" s="5">
        <v>250</v>
      </c>
      <c r="F29" s="5"/>
      <c r="G29" s="5"/>
      <c r="H29" s="5"/>
      <c r="I29" s="5"/>
    </row>
    <row r="30" spans="1:9" ht="12.75">
      <c r="A30" s="2">
        <v>37196</v>
      </c>
      <c r="B30" t="s">
        <v>512</v>
      </c>
      <c r="C30" t="s">
        <v>47</v>
      </c>
      <c r="D30" s="5"/>
      <c r="E30" s="5">
        <v>663.17</v>
      </c>
      <c r="F30" s="5"/>
      <c r="G30" s="5"/>
      <c r="H30" s="5"/>
      <c r="I30" s="5"/>
    </row>
    <row r="31" spans="1:9" ht="12.75">
      <c r="A31" s="2">
        <v>37210</v>
      </c>
      <c r="B31" t="s">
        <v>513</v>
      </c>
      <c r="C31" t="s">
        <v>514</v>
      </c>
      <c r="D31" s="5"/>
      <c r="E31" s="5">
        <v>59</v>
      </c>
      <c r="F31" s="5"/>
      <c r="G31" s="5"/>
      <c r="H31" s="5"/>
      <c r="I31" s="5"/>
    </row>
    <row r="32" spans="1:9" ht="12.75">
      <c r="A32" s="2">
        <v>37569</v>
      </c>
      <c r="B32" t="s">
        <v>515</v>
      </c>
      <c r="C32" t="s">
        <v>516</v>
      </c>
      <c r="D32" s="5"/>
      <c r="E32" s="5">
        <v>200</v>
      </c>
      <c r="F32" s="5"/>
      <c r="G32" s="5"/>
      <c r="H32" s="5"/>
      <c r="I32" s="5"/>
    </row>
    <row r="33" spans="1:9" ht="12.75">
      <c r="A33" s="2">
        <v>37263</v>
      </c>
      <c r="B33" t="s">
        <v>517</v>
      </c>
      <c r="C33" t="s">
        <v>514</v>
      </c>
      <c r="D33" s="5"/>
      <c r="E33" s="5">
        <v>200</v>
      </c>
      <c r="F33" s="5"/>
      <c r="G33" s="5"/>
      <c r="H33" s="5"/>
      <c r="I33" s="5"/>
    </row>
    <row r="34" spans="1:9" ht="12.75">
      <c r="A34" s="2">
        <v>37611</v>
      </c>
      <c r="C34" t="s">
        <v>68</v>
      </c>
      <c r="D34" s="5">
        <v>2851.33</v>
      </c>
      <c r="E34" s="5"/>
      <c r="F34" s="5"/>
      <c r="G34" s="5"/>
      <c r="H34" s="5"/>
      <c r="I34" s="5"/>
    </row>
    <row r="35" spans="1:9" ht="12.75">
      <c r="A35" t="s">
        <v>500</v>
      </c>
      <c r="D35" s="5">
        <f>SUM(D24:D34)</f>
        <v>2851.33</v>
      </c>
      <c r="E35" s="5">
        <f>SUM(E24:E33)</f>
        <v>2851.33</v>
      </c>
      <c r="F35" s="5">
        <f>SUM(D35-E35)</f>
        <v>0</v>
      </c>
      <c r="G35" s="5"/>
      <c r="H35" s="5">
        <v>0</v>
      </c>
      <c r="I35" s="5">
        <f>SUM(F35+H35)</f>
        <v>0</v>
      </c>
    </row>
    <row r="37" ht="12.75">
      <c r="A37" s="1" t="s">
        <v>25</v>
      </c>
    </row>
    <row r="39" spans="1:9" ht="12.75">
      <c r="A39" s="3" t="s">
        <v>1</v>
      </c>
      <c r="B39" s="4" t="s">
        <v>2</v>
      </c>
      <c r="C39" s="4"/>
      <c r="D39" s="4" t="s">
        <v>3</v>
      </c>
      <c r="E39" s="4" t="s">
        <v>4</v>
      </c>
      <c r="F39" s="4" t="s">
        <v>5</v>
      </c>
      <c r="G39" s="4"/>
      <c r="H39" s="4" t="s">
        <v>6</v>
      </c>
      <c r="I39" s="4" t="s">
        <v>107</v>
      </c>
    </row>
    <row r="40" spans="1:9" ht="12.75">
      <c r="A40" s="2">
        <v>37042</v>
      </c>
      <c r="B40" t="s">
        <v>518</v>
      </c>
      <c r="C40" t="s">
        <v>519</v>
      </c>
      <c r="D40" s="5"/>
      <c r="E40" s="5">
        <v>300</v>
      </c>
      <c r="F40" s="5"/>
      <c r="G40" s="5"/>
      <c r="H40" s="5"/>
      <c r="I40" s="5"/>
    </row>
    <row r="41" spans="1:9" ht="12.75">
      <c r="A41" s="2">
        <v>37042</v>
      </c>
      <c r="B41" t="s">
        <v>520</v>
      </c>
      <c r="C41" t="s">
        <v>521</v>
      </c>
      <c r="D41" s="5"/>
      <c r="E41" s="5">
        <v>155</v>
      </c>
      <c r="F41" s="5"/>
      <c r="G41" s="5"/>
      <c r="H41" s="5"/>
      <c r="I41" s="5"/>
    </row>
    <row r="42" spans="1:9" ht="12.75">
      <c r="A42" s="2">
        <v>37197</v>
      </c>
      <c r="B42" t="s">
        <v>522</v>
      </c>
      <c r="C42" t="s">
        <v>523</v>
      </c>
      <c r="D42" s="5"/>
      <c r="E42" s="5">
        <v>250</v>
      </c>
      <c r="F42" s="5"/>
      <c r="G42" s="5"/>
      <c r="H42" s="5"/>
      <c r="I42" s="5"/>
    </row>
    <row r="43" spans="1:9" ht="12.75">
      <c r="A43" s="2">
        <v>37210</v>
      </c>
      <c r="B43" t="s">
        <v>524</v>
      </c>
      <c r="C43" t="s">
        <v>525</v>
      </c>
      <c r="D43" s="5"/>
      <c r="E43" s="5">
        <v>164.25</v>
      </c>
      <c r="F43" s="5"/>
      <c r="G43" s="5"/>
      <c r="H43" s="5"/>
      <c r="I43" s="5"/>
    </row>
    <row r="44" spans="1:9" ht="12.75">
      <c r="A44" s="2">
        <v>37224</v>
      </c>
      <c r="B44" t="s">
        <v>526</v>
      </c>
      <c r="C44" t="s">
        <v>527</v>
      </c>
      <c r="D44" s="5"/>
      <c r="E44" s="5">
        <v>135.34</v>
      </c>
      <c r="F44" s="5"/>
      <c r="G44" s="5"/>
      <c r="H44" s="5"/>
      <c r="I44" s="5"/>
    </row>
    <row r="45" spans="1:9" ht="12.75">
      <c r="A45" s="2">
        <v>37224</v>
      </c>
      <c r="B45" t="s">
        <v>528</v>
      </c>
      <c r="C45" t="s">
        <v>529</v>
      </c>
      <c r="D45" s="5"/>
      <c r="E45" s="5">
        <v>250</v>
      </c>
      <c r="F45" s="5"/>
      <c r="G45" s="5"/>
      <c r="H45" s="5"/>
      <c r="I45" s="5"/>
    </row>
    <row r="46" spans="1:9" ht="12.75">
      <c r="A46" s="2">
        <v>37286</v>
      </c>
      <c r="B46" t="s">
        <v>518</v>
      </c>
      <c r="C46" t="s">
        <v>530</v>
      </c>
      <c r="D46" s="5">
        <v>300</v>
      </c>
      <c r="E46" s="5"/>
      <c r="F46" s="5"/>
      <c r="G46" s="5"/>
      <c r="H46" s="5"/>
      <c r="I46" s="5"/>
    </row>
    <row r="47" spans="1:9" ht="12.75">
      <c r="A47" s="2">
        <v>37286</v>
      </c>
      <c r="C47" t="s">
        <v>68</v>
      </c>
      <c r="D47" s="5">
        <v>309</v>
      </c>
      <c r="E47" s="5"/>
      <c r="F47" s="5"/>
      <c r="G47" s="5"/>
      <c r="H47" s="5"/>
      <c r="I47" s="5"/>
    </row>
    <row r="48" spans="1:9" ht="12.75">
      <c r="A48" s="2">
        <v>37286</v>
      </c>
      <c r="C48" t="s">
        <v>68</v>
      </c>
      <c r="D48" s="5">
        <v>364</v>
      </c>
      <c r="E48" s="5"/>
      <c r="F48" s="5"/>
      <c r="G48" s="5"/>
      <c r="H48" s="5"/>
      <c r="I48" s="5"/>
    </row>
    <row r="49" spans="1:9" ht="12.75">
      <c r="A49" s="2">
        <v>37286</v>
      </c>
      <c r="C49" t="s">
        <v>531</v>
      </c>
      <c r="D49" s="5">
        <v>155</v>
      </c>
      <c r="E49" s="5"/>
      <c r="F49" s="5"/>
      <c r="G49" s="5"/>
      <c r="H49" s="5"/>
      <c r="I49" s="5"/>
    </row>
    <row r="50" spans="1:9" ht="12.75">
      <c r="A50" s="2">
        <v>37288</v>
      </c>
      <c r="C50" t="s">
        <v>68</v>
      </c>
      <c r="D50" s="5">
        <v>39</v>
      </c>
      <c r="E50" s="5"/>
      <c r="F50" s="5"/>
      <c r="G50" s="5"/>
      <c r="H50" s="5"/>
      <c r="I50" s="5"/>
    </row>
    <row r="51" spans="1:9" ht="12.75">
      <c r="A51" s="2">
        <v>37291</v>
      </c>
      <c r="C51" t="s">
        <v>68</v>
      </c>
      <c r="D51" s="5">
        <v>65</v>
      </c>
      <c r="E51" s="5"/>
      <c r="F51" s="5"/>
      <c r="G51" s="5"/>
      <c r="H51" s="5"/>
      <c r="I51" s="5"/>
    </row>
    <row r="52" spans="1:9" ht="12.75">
      <c r="A52" s="2">
        <v>37291</v>
      </c>
      <c r="B52" t="s">
        <v>532</v>
      </c>
      <c r="C52" t="s">
        <v>533</v>
      </c>
      <c r="D52" s="5"/>
      <c r="E52" s="5">
        <v>30</v>
      </c>
      <c r="F52" s="5"/>
      <c r="G52" s="5"/>
      <c r="H52" s="5"/>
      <c r="I52" s="5"/>
    </row>
    <row r="53" spans="1:9" ht="12.75">
      <c r="A53" s="2">
        <v>37291</v>
      </c>
      <c r="B53" t="s">
        <v>534</v>
      </c>
      <c r="C53" t="s">
        <v>535</v>
      </c>
      <c r="D53" s="5"/>
      <c r="E53" s="5">
        <v>100</v>
      </c>
      <c r="F53" s="5"/>
      <c r="G53" s="5"/>
      <c r="H53" s="5"/>
      <c r="I53" s="5"/>
    </row>
    <row r="54" spans="1:9" ht="12.75">
      <c r="A54" s="2">
        <v>37291</v>
      </c>
      <c r="B54" t="s">
        <v>536</v>
      </c>
      <c r="C54" t="s">
        <v>537</v>
      </c>
      <c r="D54" s="5"/>
      <c r="E54" s="5">
        <v>0</v>
      </c>
      <c r="F54" s="5"/>
      <c r="G54" s="5"/>
      <c r="H54" s="5"/>
      <c r="I54" s="5"/>
    </row>
    <row r="55" spans="1:9" ht="12.75">
      <c r="A55" s="2">
        <v>37294</v>
      </c>
      <c r="B55" t="s">
        <v>538</v>
      </c>
      <c r="C55" t="s">
        <v>32</v>
      </c>
      <c r="D55" s="10" t="s">
        <v>33</v>
      </c>
      <c r="E55" s="5">
        <v>367.21</v>
      </c>
      <c r="F55" s="5"/>
      <c r="G55" s="5"/>
      <c r="H55" s="5"/>
      <c r="I55" s="5"/>
    </row>
    <row r="56" spans="1:9" ht="12.75">
      <c r="A56" s="2">
        <v>37295</v>
      </c>
      <c r="B56" t="s">
        <v>539</v>
      </c>
      <c r="C56" t="s">
        <v>244</v>
      </c>
      <c r="D56" s="10" t="s">
        <v>33</v>
      </c>
      <c r="E56" s="5">
        <v>140.28</v>
      </c>
      <c r="F56" s="5"/>
      <c r="G56" s="5"/>
      <c r="H56" s="5"/>
      <c r="I56" s="5"/>
    </row>
    <row r="57" spans="1:9" ht="12.75">
      <c r="A57" s="2">
        <v>215</v>
      </c>
      <c r="C57" t="s">
        <v>68</v>
      </c>
      <c r="D57" s="10">
        <v>130</v>
      </c>
      <c r="E57" s="5"/>
      <c r="F57" s="5"/>
      <c r="G57" s="5"/>
      <c r="H57" s="5"/>
      <c r="I57" s="5"/>
    </row>
    <row r="58" spans="4:9" ht="12.75">
      <c r="D58" s="5">
        <f>SUM(D46:D57)</f>
        <v>1362</v>
      </c>
      <c r="E58" s="5">
        <f>SUM(E40:E56)</f>
        <v>1892.0800000000002</v>
      </c>
      <c r="F58" s="5">
        <f>SUM(D58-E58)</f>
        <v>-530.0800000000002</v>
      </c>
      <c r="G58" s="5"/>
      <c r="H58" s="5">
        <v>-97</v>
      </c>
      <c r="I58" s="5">
        <f>SUM(F58+H58)</f>
        <v>-627.0800000000002</v>
      </c>
    </row>
    <row r="60" ht="12.75">
      <c r="A60" s="1" t="s">
        <v>540</v>
      </c>
    </row>
    <row r="62" spans="1:9" ht="12.75">
      <c r="A62" s="3" t="s">
        <v>1</v>
      </c>
      <c r="B62" s="4" t="s">
        <v>2</v>
      </c>
      <c r="C62" s="4"/>
      <c r="D62" s="4" t="s">
        <v>3</v>
      </c>
      <c r="E62" s="4" t="s">
        <v>4</v>
      </c>
      <c r="F62" s="4" t="s">
        <v>5</v>
      </c>
      <c r="G62" s="4"/>
      <c r="H62" s="4" t="s">
        <v>6</v>
      </c>
      <c r="I62" s="4" t="s">
        <v>107</v>
      </c>
    </row>
    <row r="63" spans="1:9" ht="12.75">
      <c r="A63" s="2" t="s">
        <v>33</v>
      </c>
      <c r="B63" t="s">
        <v>33</v>
      </c>
      <c r="C63" t="s">
        <v>33</v>
      </c>
      <c r="D63" s="5"/>
      <c r="E63" s="5" t="s">
        <v>33</v>
      </c>
      <c r="F63" s="5"/>
      <c r="G63" s="5"/>
      <c r="H63" s="5"/>
      <c r="I63" s="5"/>
    </row>
    <row r="64" spans="1:9" ht="12.75">
      <c r="A64" s="2">
        <v>37147</v>
      </c>
      <c r="B64" t="s">
        <v>541</v>
      </c>
      <c r="C64" t="s">
        <v>542</v>
      </c>
      <c r="D64" s="5"/>
      <c r="E64" s="5">
        <v>42.76</v>
      </c>
      <c r="F64" s="5"/>
      <c r="G64" s="5"/>
      <c r="H64" s="5"/>
      <c r="I64" s="5"/>
    </row>
    <row r="65" spans="1:9" ht="12.75">
      <c r="A65" s="2">
        <v>37153</v>
      </c>
      <c r="B65" t="s">
        <v>543</v>
      </c>
      <c r="C65" t="s">
        <v>544</v>
      </c>
      <c r="D65" s="5"/>
      <c r="E65" s="5">
        <v>55.4</v>
      </c>
      <c r="F65" s="5"/>
      <c r="G65" s="5"/>
      <c r="H65" s="5"/>
      <c r="I65" s="5"/>
    </row>
    <row r="66" spans="1:9" ht="12.75">
      <c r="A66" s="2">
        <v>37155</v>
      </c>
      <c r="B66" t="s">
        <v>545</v>
      </c>
      <c r="C66" t="s">
        <v>546</v>
      </c>
      <c r="D66" s="5"/>
      <c r="E66" s="5">
        <v>100</v>
      </c>
      <c r="F66" s="5"/>
      <c r="G66" s="5"/>
      <c r="H66" s="5"/>
      <c r="I66" s="5"/>
    </row>
    <row r="67" spans="1:9" ht="12.75">
      <c r="A67" s="2">
        <v>37181</v>
      </c>
      <c r="B67" t="s">
        <v>547</v>
      </c>
      <c r="C67" t="s">
        <v>548</v>
      </c>
      <c r="D67" s="5"/>
      <c r="E67" s="5">
        <v>33</v>
      </c>
      <c r="F67" s="5"/>
      <c r="G67" s="5"/>
      <c r="H67" s="5"/>
      <c r="I67" s="5"/>
    </row>
    <row r="68" spans="1:9" ht="12.75">
      <c r="A68" s="2">
        <v>37181</v>
      </c>
      <c r="B68" t="s">
        <v>549</v>
      </c>
      <c r="C68" t="s">
        <v>550</v>
      </c>
      <c r="D68" s="5"/>
      <c r="E68" s="5">
        <v>20</v>
      </c>
      <c r="F68" s="5"/>
      <c r="G68" s="5"/>
      <c r="H68" s="5"/>
      <c r="I68" s="5"/>
    </row>
    <row r="69" spans="1:9" ht="12.75">
      <c r="A69" s="2">
        <v>37204</v>
      </c>
      <c r="B69" t="s">
        <v>551</v>
      </c>
      <c r="C69" t="s">
        <v>542</v>
      </c>
      <c r="D69" s="5"/>
      <c r="E69" s="5">
        <v>36.86</v>
      </c>
      <c r="F69" s="5"/>
      <c r="G69" s="5"/>
      <c r="H69" s="5"/>
      <c r="I69" s="5"/>
    </row>
    <row r="70" spans="1:9" ht="12.75">
      <c r="A70" s="2">
        <v>37312</v>
      </c>
      <c r="B70" t="s">
        <v>552</v>
      </c>
      <c r="C70" t="s">
        <v>553</v>
      </c>
      <c r="D70" s="5"/>
      <c r="E70" s="5">
        <v>70.09</v>
      </c>
      <c r="F70" s="5"/>
      <c r="G70" s="5"/>
      <c r="H70" s="5"/>
      <c r="I70" s="5"/>
    </row>
    <row r="71" spans="1:9" ht="12.75">
      <c r="A71" s="2">
        <v>37312</v>
      </c>
      <c r="B71" t="s">
        <v>554</v>
      </c>
      <c r="C71" t="s">
        <v>555</v>
      </c>
      <c r="D71" s="5"/>
      <c r="E71" s="5">
        <v>126.5</v>
      </c>
      <c r="F71" s="5"/>
      <c r="G71" s="5"/>
      <c r="H71" s="5"/>
      <c r="I71" s="5"/>
    </row>
    <row r="72" spans="1:9" ht="12.75">
      <c r="A72" s="2">
        <v>37319</v>
      </c>
      <c r="B72" t="s">
        <v>556</v>
      </c>
      <c r="C72" t="s">
        <v>557</v>
      </c>
      <c r="D72" s="5"/>
      <c r="E72" s="5">
        <v>238.8</v>
      </c>
      <c r="F72" s="5"/>
      <c r="G72" s="5"/>
      <c r="H72" s="5"/>
      <c r="I72" s="5"/>
    </row>
    <row r="73" spans="1:9" ht="12.75">
      <c r="A73" s="2">
        <v>37369</v>
      </c>
      <c r="B73" t="s">
        <v>558</v>
      </c>
      <c r="C73" t="s">
        <v>559</v>
      </c>
      <c r="D73" s="5"/>
      <c r="E73" s="5">
        <v>83.93</v>
      </c>
      <c r="F73" s="5"/>
      <c r="G73" s="5"/>
      <c r="H73" s="5"/>
      <c r="I73" s="5"/>
    </row>
    <row r="74" spans="1:9" ht="12.75">
      <c r="A74" s="2">
        <v>37358</v>
      </c>
      <c r="B74" t="s">
        <v>560</v>
      </c>
      <c r="C74" t="s">
        <v>561</v>
      </c>
      <c r="D74" s="5"/>
      <c r="E74" s="5">
        <v>1639.94</v>
      </c>
      <c r="F74" s="5"/>
      <c r="G74" s="5"/>
      <c r="H74" s="5"/>
      <c r="I74" s="5"/>
    </row>
    <row r="75" spans="1:9" ht="12.75">
      <c r="A75" s="2">
        <v>37392</v>
      </c>
      <c r="B75" t="s">
        <v>562</v>
      </c>
      <c r="C75" t="s">
        <v>563</v>
      </c>
      <c r="D75" s="5"/>
      <c r="E75" s="5">
        <v>364.97</v>
      </c>
      <c r="F75" s="5"/>
      <c r="G75" s="5"/>
      <c r="H75" s="5"/>
      <c r="I75" s="5"/>
    </row>
    <row r="76" spans="4:9" ht="12.75">
      <c r="D76" s="5">
        <f>SUM(D63:D66)</f>
        <v>0</v>
      </c>
      <c r="E76" s="5">
        <f>SUM(E63:E75)</f>
        <v>2812.25</v>
      </c>
      <c r="F76" s="5">
        <f>SUM(-E76)</f>
        <v>-2812.25</v>
      </c>
      <c r="G76" s="5"/>
      <c r="H76" s="5">
        <v>100</v>
      </c>
      <c r="I76" s="5">
        <f>SUM(F76+H76)</f>
        <v>-2712.25</v>
      </c>
    </row>
    <row r="78" ht="12.75">
      <c r="A78" s="1" t="s">
        <v>150</v>
      </c>
    </row>
    <row r="80" spans="1:9" ht="12.75">
      <c r="A80" s="3" t="s">
        <v>1</v>
      </c>
      <c r="B80" s="4" t="s">
        <v>2</v>
      </c>
      <c r="C80" s="4"/>
      <c r="D80" s="4" t="s">
        <v>3</v>
      </c>
      <c r="E80" s="4" t="s">
        <v>4</v>
      </c>
      <c r="F80" s="4" t="s">
        <v>5</v>
      </c>
      <c r="G80" s="4"/>
      <c r="H80" s="4" t="s">
        <v>6</v>
      </c>
      <c r="I80" s="4" t="s">
        <v>107</v>
      </c>
    </row>
    <row r="81" spans="1:9" ht="12.75">
      <c r="A81" s="2">
        <v>37140</v>
      </c>
      <c r="B81" t="s">
        <v>564</v>
      </c>
      <c r="C81" t="s">
        <v>565</v>
      </c>
      <c r="D81" s="5"/>
      <c r="E81" s="5">
        <v>130</v>
      </c>
      <c r="F81" s="5"/>
      <c r="G81" s="5"/>
      <c r="H81" s="5"/>
      <c r="I81" s="5"/>
    </row>
    <row r="82" spans="1:9" ht="12.75">
      <c r="A82" s="2">
        <v>37165</v>
      </c>
      <c r="B82" t="s">
        <v>566</v>
      </c>
      <c r="C82" t="s">
        <v>567</v>
      </c>
      <c r="D82" s="5"/>
      <c r="E82" s="5">
        <v>410</v>
      </c>
      <c r="F82" s="5"/>
      <c r="G82" s="5"/>
      <c r="H82" s="5"/>
      <c r="I82" s="5"/>
    </row>
    <row r="83" spans="1:9" ht="12.75">
      <c r="A83" s="2">
        <v>37188</v>
      </c>
      <c r="B83" t="s">
        <v>568</v>
      </c>
      <c r="C83" t="s">
        <v>569</v>
      </c>
      <c r="D83" s="5"/>
      <c r="E83" s="5">
        <v>101.8</v>
      </c>
      <c r="F83" s="5"/>
      <c r="G83" s="5"/>
      <c r="H83" s="5"/>
      <c r="I83" s="5"/>
    </row>
    <row r="84" spans="1:9" ht="12.75">
      <c r="A84" s="2">
        <v>37602</v>
      </c>
      <c r="B84" t="s">
        <v>570</v>
      </c>
      <c r="C84" t="s">
        <v>567</v>
      </c>
      <c r="D84" s="5"/>
      <c r="E84" s="5">
        <v>225</v>
      </c>
      <c r="F84" s="5"/>
      <c r="G84" s="5"/>
      <c r="H84" s="5"/>
      <c r="I84" s="5"/>
    </row>
    <row r="85" spans="1:9" ht="12.75">
      <c r="A85" s="2">
        <v>37284</v>
      </c>
      <c r="B85" t="s">
        <v>571</v>
      </c>
      <c r="C85" t="s">
        <v>572</v>
      </c>
      <c r="D85" s="5"/>
      <c r="E85" s="5">
        <v>900</v>
      </c>
      <c r="F85" s="5"/>
      <c r="G85" s="5"/>
      <c r="H85" s="5"/>
      <c r="I85" s="5"/>
    </row>
    <row r="86" spans="1:9" ht="12.75">
      <c r="A86" s="2">
        <v>37302</v>
      </c>
      <c r="B86" t="s">
        <v>573</v>
      </c>
      <c r="C86" t="s">
        <v>574</v>
      </c>
      <c r="D86" s="5"/>
      <c r="E86" s="5">
        <v>625</v>
      </c>
      <c r="F86" s="5"/>
      <c r="G86" s="5"/>
      <c r="H86" s="5"/>
      <c r="I86" s="5"/>
    </row>
    <row r="87" spans="1:9" ht="12.75">
      <c r="A87" s="2">
        <v>37358</v>
      </c>
      <c r="B87" t="s">
        <v>575</v>
      </c>
      <c r="C87" t="s">
        <v>576</v>
      </c>
      <c r="D87" s="5"/>
      <c r="E87" s="5">
        <v>192.5</v>
      </c>
      <c r="F87" s="5"/>
      <c r="G87" s="5"/>
      <c r="H87" s="5"/>
      <c r="I87" s="5"/>
    </row>
    <row r="88" spans="4:9" ht="12.75">
      <c r="D88" s="5">
        <f>SUM(D81:D84)</f>
        <v>0</v>
      </c>
      <c r="E88" s="5">
        <f>SUM(E81:E87)</f>
        <v>2584.3</v>
      </c>
      <c r="F88" s="5">
        <f>SUM(D88-E88)</f>
        <v>-2584.3</v>
      </c>
      <c r="G88" s="5"/>
      <c r="H88" s="5">
        <v>2500</v>
      </c>
      <c r="I88" s="5">
        <f>SUM(F88+H88)</f>
        <v>-84.30000000000018</v>
      </c>
    </row>
    <row r="90" ht="12.75">
      <c r="A90" s="1" t="s">
        <v>193</v>
      </c>
    </row>
    <row r="92" spans="1:9" ht="12.75">
      <c r="A92" s="3" t="s">
        <v>1</v>
      </c>
      <c r="B92" s="4" t="s">
        <v>2</v>
      </c>
      <c r="C92" s="4"/>
      <c r="D92" s="4" t="s">
        <v>3</v>
      </c>
      <c r="E92" s="4" t="s">
        <v>4</v>
      </c>
      <c r="F92" s="4" t="s">
        <v>5</v>
      </c>
      <c r="G92" s="4"/>
      <c r="H92" s="4" t="s">
        <v>6</v>
      </c>
      <c r="I92" s="4" t="s">
        <v>107</v>
      </c>
    </row>
    <row r="93" spans="1:9" ht="12.75">
      <c r="A93" s="2">
        <v>37172</v>
      </c>
      <c r="B93" t="s">
        <v>577</v>
      </c>
      <c r="C93" t="s">
        <v>578</v>
      </c>
      <c r="D93" s="5"/>
      <c r="E93" s="5">
        <v>56</v>
      </c>
      <c r="F93" s="5"/>
      <c r="G93" s="5"/>
      <c r="H93" s="5"/>
      <c r="I93" s="5"/>
    </row>
    <row r="94" spans="1:9" ht="12.75">
      <c r="A94" s="2">
        <v>37347</v>
      </c>
      <c r="B94" t="s">
        <v>579</v>
      </c>
      <c r="C94" t="s">
        <v>578</v>
      </c>
      <c r="D94" s="5"/>
      <c r="E94" s="5">
        <v>36</v>
      </c>
      <c r="F94" s="5"/>
      <c r="G94" s="5"/>
      <c r="H94" s="5"/>
      <c r="I94" s="5"/>
    </row>
    <row r="95" spans="1:9" ht="12.75">
      <c r="A95" s="2">
        <v>37390</v>
      </c>
      <c r="B95" t="s">
        <v>580</v>
      </c>
      <c r="C95" t="s">
        <v>581</v>
      </c>
      <c r="D95" s="5"/>
      <c r="E95" s="5">
        <v>1500</v>
      </c>
      <c r="F95" s="5"/>
      <c r="G95" s="5"/>
      <c r="H95" s="5"/>
      <c r="I95" s="5"/>
    </row>
    <row r="96" spans="1:9" ht="12.75">
      <c r="A96" s="2">
        <v>37453</v>
      </c>
      <c r="C96" t="s">
        <v>68</v>
      </c>
      <c r="D96" s="5">
        <v>1500</v>
      </c>
      <c r="E96" s="5"/>
      <c r="F96" s="5"/>
      <c r="G96" s="5"/>
      <c r="H96" s="5"/>
      <c r="I96" s="5"/>
    </row>
    <row r="97" spans="4:9" ht="12.75">
      <c r="D97" s="5">
        <f>SUM(D96)</f>
        <v>1500</v>
      </c>
      <c r="E97" s="5">
        <f>SUM(E93:E95)</f>
        <v>1592</v>
      </c>
      <c r="F97" s="5">
        <f>SUM(D97-E97)</f>
        <v>-92</v>
      </c>
      <c r="G97" s="5"/>
      <c r="H97" s="5">
        <v>2200</v>
      </c>
      <c r="I97" s="5">
        <f>SUM(F97+H97)</f>
        <v>2108</v>
      </c>
    </row>
    <row r="99" ht="12.75">
      <c r="A99" s="1" t="s">
        <v>18</v>
      </c>
    </row>
    <row r="101" spans="1:9" ht="12.75">
      <c r="A101" s="3" t="s">
        <v>1</v>
      </c>
      <c r="B101" s="4" t="s">
        <v>2</v>
      </c>
      <c r="C101" s="4"/>
      <c r="D101" s="4" t="s">
        <v>3</v>
      </c>
      <c r="E101" s="4" t="s">
        <v>4</v>
      </c>
      <c r="F101" s="4" t="s">
        <v>5</v>
      </c>
      <c r="G101" s="4"/>
      <c r="H101" s="4" t="s">
        <v>6</v>
      </c>
      <c r="I101" s="4" t="s">
        <v>107</v>
      </c>
    </row>
    <row r="102" spans="1:9" ht="12.75">
      <c r="A102" s="2">
        <v>37127</v>
      </c>
      <c r="B102" t="s">
        <v>582</v>
      </c>
      <c r="C102" t="s">
        <v>583</v>
      </c>
      <c r="D102" s="5"/>
      <c r="E102" s="5">
        <v>727.2</v>
      </c>
      <c r="F102" s="5"/>
      <c r="G102" s="5"/>
      <c r="H102" s="5"/>
      <c r="I102" s="5"/>
    </row>
    <row r="103" spans="1:9" ht="12.75">
      <c r="A103" s="2">
        <v>37231</v>
      </c>
      <c r="B103" t="s">
        <v>582</v>
      </c>
      <c r="C103" t="s">
        <v>583</v>
      </c>
      <c r="D103" s="5"/>
      <c r="E103" s="5">
        <v>214.25</v>
      </c>
      <c r="F103" s="5"/>
      <c r="G103" s="5"/>
      <c r="H103" s="5"/>
      <c r="I103" s="5"/>
    </row>
    <row r="104" spans="1:9" ht="12.75">
      <c r="A104" s="2">
        <v>37604</v>
      </c>
      <c r="B104" t="s">
        <v>584</v>
      </c>
      <c r="C104" t="s">
        <v>583</v>
      </c>
      <c r="D104" s="5"/>
      <c r="E104" s="5">
        <v>48.48</v>
      </c>
      <c r="F104" s="5"/>
      <c r="G104" s="5"/>
      <c r="H104" s="5"/>
      <c r="I104" s="5"/>
    </row>
    <row r="105" spans="1:9" ht="12.75">
      <c r="A105" s="2">
        <v>37375</v>
      </c>
      <c r="B105" t="s">
        <v>585</v>
      </c>
      <c r="C105" t="s">
        <v>583</v>
      </c>
      <c r="D105" s="5"/>
      <c r="E105" s="5">
        <v>1030.04</v>
      </c>
      <c r="F105" s="5"/>
      <c r="G105" s="5"/>
      <c r="H105" s="5"/>
      <c r="I105" s="5"/>
    </row>
    <row r="106" spans="4:9" ht="12.75">
      <c r="D106" s="5"/>
      <c r="E106" s="5">
        <f>SUM(E102:E105)</f>
        <v>2019.97</v>
      </c>
      <c r="F106" s="5">
        <f>SUM(-E106)</f>
        <v>-2019.97</v>
      </c>
      <c r="G106" s="5"/>
      <c r="H106" s="5">
        <v>1000</v>
      </c>
      <c r="I106" s="5">
        <f>SUM(F106+H106)</f>
        <v>-1019.97</v>
      </c>
    </row>
    <row r="108" ht="12.75">
      <c r="A108" s="1" t="s">
        <v>99</v>
      </c>
    </row>
    <row r="110" spans="1:9" ht="12.75">
      <c r="A110" s="3" t="s">
        <v>1</v>
      </c>
      <c r="B110" s="4" t="s">
        <v>2</v>
      </c>
      <c r="C110" s="4"/>
      <c r="D110" s="4" t="s">
        <v>3</v>
      </c>
      <c r="E110" s="4" t="s">
        <v>4</v>
      </c>
      <c r="F110" s="4" t="s">
        <v>5</v>
      </c>
      <c r="G110" s="4"/>
      <c r="H110" s="4" t="s">
        <v>6</v>
      </c>
      <c r="I110" s="4" t="s">
        <v>107</v>
      </c>
    </row>
    <row r="111" spans="1:9" ht="12.75">
      <c r="A111" s="2">
        <v>37182</v>
      </c>
      <c r="B111" t="s">
        <v>586</v>
      </c>
      <c r="C111" t="s">
        <v>587</v>
      </c>
      <c r="D111" s="5"/>
      <c r="E111" s="10">
        <v>36</v>
      </c>
      <c r="F111" s="5"/>
      <c r="G111" s="5"/>
      <c r="H111" s="5">
        <v>150</v>
      </c>
      <c r="I111" s="5"/>
    </row>
    <row r="112" spans="1:9" ht="12.75">
      <c r="A112" s="2">
        <v>37230</v>
      </c>
      <c r="B112" t="s">
        <v>588</v>
      </c>
      <c r="C112" t="s">
        <v>587</v>
      </c>
      <c r="D112" s="5"/>
      <c r="E112" s="10">
        <v>28.5</v>
      </c>
      <c r="F112" s="5"/>
      <c r="G112" s="5"/>
      <c r="H112" s="5"/>
      <c r="I112" s="5"/>
    </row>
    <row r="113" spans="1:9" ht="12.75">
      <c r="A113" s="2">
        <v>37261</v>
      </c>
      <c r="B113" t="s">
        <v>589</v>
      </c>
      <c r="C113" t="s">
        <v>587</v>
      </c>
      <c r="D113" s="5"/>
      <c r="E113" s="5">
        <v>34.5</v>
      </c>
      <c r="F113" s="5"/>
      <c r="G113" s="5"/>
      <c r="H113" s="5"/>
      <c r="I113" s="5"/>
    </row>
    <row r="114" spans="1:9" ht="12.75">
      <c r="A114" s="2">
        <v>37260</v>
      </c>
      <c r="C114" t="s">
        <v>68</v>
      </c>
      <c r="D114" s="5">
        <v>27.06</v>
      </c>
      <c r="E114" s="5"/>
      <c r="F114" s="5"/>
      <c r="G114" s="5"/>
      <c r="H114" s="5"/>
      <c r="I114" s="5"/>
    </row>
    <row r="115" spans="1:9" ht="12.75">
      <c r="A115" s="2">
        <v>37286</v>
      </c>
      <c r="C115" t="s">
        <v>68</v>
      </c>
      <c r="D115" s="5">
        <v>79.12</v>
      </c>
      <c r="E115" s="5"/>
      <c r="F115" s="5"/>
      <c r="G115" s="5"/>
      <c r="H115" s="5"/>
      <c r="I115" s="5"/>
    </row>
    <row r="116" spans="1:9" ht="12.75">
      <c r="A116" s="2">
        <v>37302</v>
      </c>
      <c r="B116" t="s">
        <v>590</v>
      </c>
      <c r="C116" t="s">
        <v>587</v>
      </c>
      <c r="D116" s="5"/>
      <c r="E116" s="5">
        <v>34.5</v>
      </c>
      <c r="F116" s="5"/>
      <c r="G116" s="5"/>
      <c r="H116" s="5"/>
      <c r="I116" s="5"/>
    </row>
    <row r="117" spans="1:9" ht="12.75">
      <c r="A117" s="2">
        <v>37302</v>
      </c>
      <c r="C117" t="s">
        <v>68</v>
      </c>
      <c r="D117" s="5">
        <v>27.06</v>
      </c>
      <c r="E117" s="5"/>
      <c r="F117" s="5"/>
      <c r="G117" s="5"/>
      <c r="H117" s="5"/>
      <c r="I117" s="5"/>
    </row>
    <row r="118" spans="4:9" ht="12.75">
      <c r="D118" s="5">
        <f>SUM(D111:D117)</f>
        <v>133.24</v>
      </c>
      <c r="E118" s="5">
        <f>SUM(E111:E116)</f>
        <v>133.5</v>
      </c>
      <c r="F118" s="5">
        <f>SUM(D118-E118)</f>
        <v>-0.2599999999999909</v>
      </c>
      <c r="G118" s="5"/>
      <c r="H118" s="5">
        <v>150</v>
      </c>
      <c r="I118" s="5">
        <f>SUM(F118+H118)</f>
        <v>149.74</v>
      </c>
    </row>
    <row r="120" ht="12.75">
      <c r="A120" s="1" t="s">
        <v>173</v>
      </c>
    </row>
    <row r="122" spans="1:9" ht="12.75">
      <c r="A122" s="3" t="s">
        <v>1</v>
      </c>
      <c r="B122" s="4" t="s">
        <v>2</v>
      </c>
      <c r="C122" s="4"/>
      <c r="D122" s="4" t="s">
        <v>3</v>
      </c>
      <c r="E122" s="4" t="s">
        <v>4</v>
      </c>
      <c r="F122" s="4" t="s">
        <v>5</v>
      </c>
      <c r="G122" s="4"/>
      <c r="H122" s="4" t="s">
        <v>6</v>
      </c>
      <c r="I122" s="4" t="s">
        <v>107</v>
      </c>
    </row>
    <row r="123" spans="1:9" ht="12.75">
      <c r="A123" s="2">
        <v>37604</v>
      </c>
      <c r="B123" t="s">
        <v>591</v>
      </c>
      <c r="C123" t="s">
        <v>224</v>
      </c>
      <c r="D123" s="5"/>
      <c r="E123" s="10">
        <v>200</v>
      </c>
      <c r="F123" s="5"/>
      <c r="G123" s="5"/>
      <c r="H123" s="5">
        <v>1700</v>
      </c>
      <c r="I123" s="5"/>
    </row>
    <row r="124" spans="1:9" ht="12.75">
      <c r="A124" s="2">
        <v>37382</v>
      </c>
      <c r="B124" t="s">
        <v>584</v>
      </c>
      <c r="C124" t="s">
        <v>592</v>
      </c>
      <c r="D124" s="5"/>
      <c r="E124" s="10">
        <v>950</v>
      </c>
      <c r="F124" s="5"/>
      <c r="G124" s="5"/>
      <c r="H124" s="5"/>
      <c r="I124" s="5"/>
    </row>
    <row r="125" spans="1:9" ht="12.75">
      <c r="A125" s="2">
        <v>37386</v>
      </c>
      <c r="B125" t="s">
        <v>593</v>
      </c>
      <c r="C125" t="s">
        <v>594</v>
      </c>
      <c r="D125" s="5"/>
      <c r="E125" s="10">
        <v>250</v>
      </c>
      <c r="F125" s="5"/>
      <c r="G125" s="5"/>
      <c r="H125" s="5"/>
      <c r="I125" s="5"/>
    </row>
    <row r="126" spans="1:9" ht="12.75">
      <c r="A126" s="2">
        <v>37382</v>
      </c>
      <c r="B126" t="s">
        <v>595</v>
      </c>
      <c r="C126" t="s">
        <v>596</v>
      </c>
      <c r="D126" s="5"/>
      <c r="E126" s="10">
        <v>300</v>
      </c>
      <c r="F126" s="5"/>
      <c r="G126" s="5"/>
      <c r="H126" s="5"/>
      <c r="I126" s="5"/>
    </row>
    <row r="127" spans="4:9" ht="12.75">
      <c r="D127" s="5">
        <f>SUM(D123:D123)</f>
        <v>0</v>
      </c>
      <c r="E127" s="5">
        <f>SUM(E123:E126)</f>
        <v>1700</v>
      </c>
      <c r="F127" s="5">
        <f>SUM(D127-E127)</f>
        <v>-1700</v>
      </c>
      <c r="G127" s="5"/>
      <c r="H127" s="5">
        <f>SUM(H123)</f>
        <v>1700</v>
      </c>
      <c r="I127" s="5">
        <f>SUM(F127+H127)</f>
        <v>0</v>
      </c>
    </row>
    <row r="130" ht="12.75">
      <c r="A130" s="1" t="s">
        <v>597</v>
      </c>
    </row>
    <row r="132" spans="1:8" ht="12.75">
      <c r="A132" s="3" t="s">
        <v>1</v>
      </c>
      <c r="B132" s="4" t="s">
        <v>2</v>
      </c>
      <c r="C132" s="4"/>
      <c r="D132" s="4" t="s">
        <v>3</v>
      </c>
      <c r="E132" s="4" t="s">
        <v>4</v>
      </c>
      <c r="F132" s="4" t="s">
        <v>5</v>
      </c>
      <c r="G132" s="4"/>
      <c r="H132" s="4" t="s">
        <v>6</v>
      </c>
    </row>
    <row r="133" spans="1:8" ht="12.75">
      <c r="A133" s="2">
        <v>37375</v>
      </c>
      <c r="B133" t="s">
        <v>33</v>
      </c>
      <c r="C133" t="s">
        <v>68</v>
      </c>
      <c r="D133" s="5">
        <v>3540</v>
      </c>
      <c r="E133" s="10">
        <v>0</v>
      </c>
      <c r="F133" s="5"/>
      <c r="G133" s="5"/>
      <c r="H133" s="5">
        <v>0</v>
      </c>
    </row>
    <row r="134" spans="1:8" ht="12.75">
      <c r="A134" s="2">
        <v>37375</v>
      </c>
      <c r="B134" t="s">
        <v>33</v>
      </c>
      <c r="C134" t="s">
        <v>68</v>
      </c>
      <c r="D134" s="5">
        <v>1155</v>
      </c>
      <c r="E134" s="10">
        <v>0</v>
      </c>
      <c r="F134" s="5"/>
      <c r="G134" s="5"/>
      <c r="H134" s="5"/>
    </row>
    <row r="135" spans="1:8" ht="12.75">
      <c r="A135" s="2">
        <v>37375</v>
      </c>
      <c r="B135" t="s">
        <v>33</v>
      </c>
      <c r="C135" t="s">
        <v>68</v>
      </c>
      <c r="D135" s="5">
        <v>1097.5</v>
      </c>
      <c r="E135" s="5">
        <v>0</v>
      </c>
      <c r="F135" s="5"/>
      <c r="G135" s="5"/>
      <c r="H135" s="5"/>
    </row>
    <row r="136" spans="1:8" ht="12.75">
      <c r="A136" s="2">
        <v>37375</v>
      </c>
      <c r="B136">
        <v>1383</v>
      </c>
      <c r="C136" t="s">
        <v>598</v>
      </c>
      <c r="D136" s="5">
        <v>0</v>
      </c>
      <c r="E136" s="5">
        <v>3074.32</v>
      </c>
      <c r="F136" s="5"/>
      <c r="G136" s="5"/>
      <c r="H136" s="5"/>
    </row>
    <row r="137" spans="1:8" ht="12.75">
      <c r="A137" s="2">
        <v>37453</v>
      </c>
      <c r="B137" t="s">
        <v>33</v>
      </c>
      <c r="C137" t="s">
        <v>68</v>
      </c>
      <c r="D137" s="5">
        <v>15</v>
      </c>
      <c r="E137" s="5"/>
      <c r="F137" s="5"/>
      <c r="G137" s="5"/>
      <c r="H137" s="5"/>
    </row>
    <row r="138" spans="1:8" ht="12.75">
      <c r="A138" s="2"/>
      <c r="D138" s="5"/>
      <c r="E138" s="5"/>
      <c r="F138" s="5"/>
      <c r="G138" s="5"/>
      <c r="H138" s="5"/>
    </row>
    <row r="139" spans="4:8" ht="12.75">
      <c r="D139" s="5">
        <f>SUM(D133:D137)</f>
        <v>5807.5</v>
      </c>
      <c r="E139" s="5">
        <f>SUM(E133:E136)</f>
        <v>3074.32</v>
      </c>
      <c r="F139" s="5">
        <f>SUM(D139-E139)</f>
        <v>2733.18</v>
      </c>
      <c r="G139" s="5"/>
      <c r="H139" s="5">
        <v>0</v>
      </c>
    </row>
  </sheetData>
  <printOptions/>
  <pageMargins left="0.75" right="0.75" top="0.5" bottom="0.25" header="0.5" footer="0.5"/>
  <pageSetup fitToHeight="5" horizontalDpi="300" verticalDpi="300" orientation="portrait" r:id="rId1"/>
  <rowBreaks count="1" manualBreakCount="1">
    <brk id="10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pane ySplit="2" topLeftCell="BM3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2.75">
      <c r="B1" s="7" t="s">
        <v>33</v>
      </c>
    </row>
    <row r="2" spans="1:4" ht="12.75">
      <c r="A2" s="6" t="s">
        <v>455</v>
      </c>
      <c r="B2" s="7" t="s">
        <v>456</v>
      </c>
      <c r="C2" s="6" t="s">
        <v>6</v>
      </c>
      <c r="D2" s="6" t="s">
        <v>107</v>
      </c>
    </row>
    <row r="4" ht="12.75">
      <c r="A4" s="11" t="s">
        <v>457</v>
      </c>
    </row>
    <row r="5" spans="1:4" ht="12.75">
      <c r="A5" t="s">
        <v>18</v>
      </c>
      <c r="B5" s="10">
        <f>'2001-2002 Worksheet'!E106</f>
        <v>2019.97</v>
      </c>
      <c r="C5" s="5">
        <v>1000</v>
      </c>
      <c r="D5" s="5">
        <f aca="true" t="shared" si="0" ref="D5:D10">SUM(C5-B5)</f>
        <v>-1019.97</v>
      </c>
    </row>
    <row r="6" spans="1:4" ht="12.75">
      <c r="A6" t="s">
        <v>599</v>
      </c>
      <c r="B6" s="10">
        <v>0</v>
      </c>
      <c r="C6" s="5">
        <v>8150</v>
      </c>
      <c r="D6" s="5">
        <f t="shared" si="0"/>
        <v>8150</v>
      </c>
    </row>
    <row r="7" spans="1:4" ht="12.75">
      <c r="A7" t="s">
        <v>22</v>
      </c>
      <c r="B7" s="10">
        <v>64.95</v>
      </c>
      <c r="C7" s="5">
        <v>300</v>
      </c>
      <c r="D7" s="5">
        <f t="shared" si="0"/>
        <v>235.05</v>
      </c>
    </row>
    <row r="8" spans="1:4" ht="12.75">
      <c r="A8" t="s">
        <v>25</v>
      </c>
      <c r="B8" s="10">
        <f>'2001-2002 Worksheet'!E58</f>
        <v>1892.0800000000002</v>
      </c>
      <c r="C8" s="5">
        <v>2400</v>
      </c>
      <c r="D8" s="5">
        <f t="shared" si="0"/>
        <v>507.91999999999985</v>
      </c>
    </row>
    <row r="9" spans="1:4" ht="12.75">
      <c r="A9" t="s">
        <v>600</v>
      </c>
      <c r="B9" s="10">
        <f>'2001-2002 Worksheet'!E76</f>
        <v>2812.25</v>
      </c>
      <c r="C9" s="5">
        <v>326</v>
      </c>
      <c r="D9" s="5">
        <f t="shared" si="0"/>
        <v>-2486.25</v>
      </c>
    </row>
    <row r="10" spans="1:4" ht="12.75">
      <c r="A10" t="s">
        <v>601</v>
      </c>
      <c r="B10" s="10">
        <f>'2001-2002 Worksheet'!E60</f>
        <v>0</v>
      </c>
      <c r="C10" s="5">
        <v>1000</v>
      </c>
      <c r="D10" s="5">
        <f t="shared" si="0"/>
        <v>1000</v>
      </c>
    </row>
    <row r="11" spans="1:4" ht="12.75">
      <c r="A11" t="s">
        <v>41</v>
      </c>
      <c r="B11" s="10">
        <f>'2001-2002 Worksheet'!E35</f>
        <v>2851.33</v>
      </c>
      <c r="C11" s="5">
        <v>3000</v>
      </c>
      <c r="D11" s="5">
        <f aca="true" t="shared" si="1" ref="D11:D17">SUM(C11-B11)</f>
        <v>148.67000000000007</v>
      </c>
    </row>
    <row r="12" spans="1:4" ht="12.75">
      <c r="A12" t="s">
        <v>99</v>
      </c>
      <c r="B12" s="10">
        <f>'2001-2002 Worksheet'!E118</f>
        <v>133.5</v>
      </c>
      <c r="C12" s="5">
        <v>350</v>
      </c>
      <c r="D12" s="5">
        <f t="shared" si="1"/>
        <v>216.5</v>
      </c>
    </row>
    <row r="13" spans="1:4" ht="12.75">
      <c r="A13" t="s">
        <v>106</v>
      </c>
      <c r="B13" s="10">
        <f>'2001-2002 Worksheet'!E19</f>
        <v>4156.35</v>
      </c>
      <c r="C13" s="5">
        <v>5600</v>
      </c>
      <c r="D13" s="5">
        <f t="shared" si="1"/>
        <v>1443.6499999999996</v>
      </c>
    </row>
    <row r="14" spans="1:4" ht="12.75">
      <c r="A14" t="s">
        <v>150</v>
      </c>
      <c r="B14" s="10">
        <f>'2001-2002 Worksheet'!E88</f>
        <v>2584.3</v>
      </c>
      <c r="C14" s="5">
        <v>2500</v>
      </c>
      <c r="D14" s="5">
        <f t="shared" si="1"/>
        <v>-84.30000000000018</v>
      </c>
    </row>
    <row r="15" spans="1:4" ht="12.75">
      <c r="A15" t="s">
        <v>173</v>
      </c>
      <c r="B15" s="10">
        <f>'2001-2002 Worksheet'!E127</f>
        <v>1700</v>
      </c>
      <c r="C15" s="5">
        <v>1700</v>
      </c>
      <c r="D15" s="5">
        <f t="shared" si="1"/>
        <v>0</v>
      </c>
    </row>
    <row r="16" spans="1:4" ht="12.75">
      <c r="A16" t="s">
        <v>463</v>
      </c>
      <c r="B16" s="10">
        <f>'2001-2002 Worksheet'!E97</f>
        <v>1592</v>
      </c>
      <c r="C16" s="5">
        <v>2200</v>
      </c>
      <c r="D16" s="5">
        <f t="shared" si="1"/>
        <v>608</v>
      </c>
    </row>
    <row r="17" spans="1:4" ht="12.75">
      <c r="A17" t="s">
        <v>597</v>
      </c>
      <c r="B17" s="10">
        <f>'2001-2002 Worksheet'!E139</f>
        <v>3074.32</v>
      </c>
      <c r="C17" s="12">
        <v>0</v>
      </c>
      <c r="D17" s="5">
        <f t="shared" si="1"/>
        <v>-3074.32</v>
      </c>
    </row>
    <row r="18" spans="1:4" ht="12.75">
      <c r="A18" s="1" t="s">
        <v>464</v>
      </c>
      <c r="B18" s="8">
        <f>SUM(B5:B17)</f>
        <v>22881.05</v>
      </c>
      <c r="C18" s="8">
        <f>SUM(C5:C17)</f>
        <v>28526</v>
      </c>
      <c r="D18" s="8">
        <f>SUM(D5:D17)</f>
        <v>5644.950000000001</v>
      </c>
    </row>
    <row r="20" spans="1:2" ht="12.75">
      <c r="A20" s="11" t="s">
        <v>466</v>
      </c>
      <c r="B20" t="s">
        <v>33</v>
      </c>
    </row>
    <row r="21" spans="1:4" ht="12.75">
      <c r="A21" t="s">
        <v>8</v>
      </c>
      <c r="B21" s="10">
        <v>10126.64</v>
      </c>
      <c r="C21" s="5">
        <v>10126</v>
      </c>
      <c r="D21" s="5">
        <f>SUM(B21-C21)</f>
        <v>0.6399999999994179</v>
      </c>
    </row>
    <row r="22" spans="1:4" ht="12.75">
      <c r="A22" t="s">
        <v>25</v>
      </c>
      <c r="B22" s="10">
        <f>'2001-2002 Worksheet'!D58</f>
        <v>1362</v>
      </c>
      <c r="C22" s="5">
        <v>1500</v>
      </c>
      <c r="D22" s="5">
        <f aca="true" t="shared" si="2" ref="D22:D29">SUM(B22-C22)</f>
        <v>-138</v>
      </c>
    </row>
    <row r="23" spans="1:4" ht="12.75">
      <c r="A23" t="s">
        <v>41</v>
      </c>
      <c r="B23" s="10">
        <f>'2001-2002 Worksheet'!D35</f>
        <v>2851.33</v>
      </c>
      <c r="C23" s="5">
        <v>3000</v>
      </c>
      <c r="D23" s="5">
        <f t="shared" si="2"/>
        <v>-148.67000000000007</v>
      </c>
    </row>
    <row r="24" spans="1:4" ht="12.75">
      <c r="A24" t="s">
        <v>99</v>
      </c>
      <c r="B24" s="10">
        <f>'2001-2002 Worksheet'!D118</f>
        <v>133.24</v>
      </c>
      <c r="C24" s="5">
        <v>200</v>
      </c>
      <c r="D24" s="5">
        <f t="shared" si="2"/>
        <v>-66.75999999999999</v>
      </c>
    </row>
    <row r="25" spans="1:4" ht="12.75">
      <c r="A25" t="s">
        <v>106</v>
      </c>
      <c r="B25" s="10">
        <f>'2001-2002 Worksheet'!D19</f>
        <v>8357</v>
      </c>
      <c r="C25" s="5">
        <v>11000</v>
      </c>
      <c r="D25" s="5">
        <f t="shared" si="2"/>
        <v>-2643</v>
      </c>
    </row>
    <row r="26" spans="1:4" ht="12.75">
      <c r="A26" t="s">
        <v>112</v>
      </c>
      <c r="B26" s="10">
        <v>189.19</v>
      </c>
      <c r="C26" s="5">
        <v>400</v>
      </c>
      <c r="D26" s="5">
        <f t="shared" si="2"/>
        <v>-210.81</v>
      </c>
    </row>
    <row r="27" spans="1:4" ht="12.75">
      <c r="A27" t="s">
        <v>602</v>
      </c>
      <c r="B27" s="10">
        <v>0</v>
      </c>
      <c r="C27" s="12">
        <v>100</v>
      </c>
      <c r="D27" s="5">
        <f t="shared" si="2"/>
        <v>-100</v>
      </c>
    </row>
    <row r="28" spans="1:4" ht="12.75">
      <c r="A28" t="s">
        <v>603</v>
      </c>
      <c r="B28" s="10">
        <f>'2001-2002 Worksheet'!D97</f>
        <v>1500</v>
      </c>
      <c r="C28" s="12">
        <v>2200</v>
      </c>
      <c r="D28" s="5">
        <f t="shared" si="2"/>
        <v>-700</v>
      </c>
    </row>
    <row r="29" spans="1:4" ht="12.75">
      <c r="A29" t="s">
        <v>604</v>
      </c>
      <c r="B29" s="10">
        <f>'2001-2002 Worksheet'!D139</f>
        <v>5807.5</v>
      </c>
      <c r="C29" s="12">
        <v>0</v>
      </c>
      <c r="D29" s="5">
        <f t="shared" si="2"/>
        <v>5807.5</v>
      </c>
    </row>
    <row r="30" spans="1:4" ht="12.75">
      <c r="A30" s="1" t="s">
        <v>468</v>
      </c>
      <c r="B30" s="8">
        <f>SUM(B21:B29)</f>
        <v>30326.899999999998</v>
      </c>
      <c r="C30" s="8">
        <f>SUM(C21:C29)</f>
        <v>28526</v>
      </c>
      <c r="D30" s="8">
        <f>SUM(D21:D29)</f>
        <v>1800.8999999999992</v>
      </c>
    </row>
    <row r="31" spans="1:4" ht="12.75">
      <c r="A31" s="1"/>
      <c r="B31" s="1"/>
      <c r="C31" s="1"/>
      <c r="D31" s="1"/>
    </row>
    <row r="33" spans="1:4" ht="12.75">
      <c r="A33" s="1" t="s">
        <v>605</v>
      </c>
      <c r="B33" s="9">
        <f>SUM(B18-B30)</f>
        <v>-7445.8499999999985</v>
      </c>
      <c r="C33" s="9">
        <f>SUM(C18-C30)</f>
        <v>0</v>
      </c>
      <c r="D33" s="9">
        <f>SUM(D30+D18)</f>
        <v>7445.85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&amp;C&amp;"Arial,Bold"Budget Report
6/1/01 through 5/31/02&amp;"Arial,Regular"
</oddHeader>
    <oddFooter>&amp;RApril 30, 2002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10.140625" style="0" bestFit="1" customWidth="1"/>
    <col min="3" max="3" width="24.00390625" style="0" customWidth="1"/>
    <col min="4" max="4" width="11.57421875" style="0" customWidth="1"/>
    <col min="5" max="5" width="11.28125" style="0" bestFit="1" customWidth="1"/>
    <col min="6" max="6" width="11.8515625" style="0" bestFit="1" customWidth="1"/>
    <col min="7" max="7" width="9.140625" style="0" hidden="1" customWidth="1"/>
    <col min="8" max="8" width="11.8515625" style="0" bestFit="1" customWidth="1"/>
    <col min="9" max="9" width="11.00390625" style="0" hidden="1" customWidth="1"/>
  </cols>
  <sheetData>
    <row r="1" spans="1:8" ht="12.75">
      <c r="A1" s="35" t="s">
        <v>752</v>
      </c>
      <c r="B1" s="36"/>
      <c r="C1" s="36"/>
      <c r="D1" s="36"/>
      <c r="E1" s="36"/>
      <c r="F1" s="36"/>
      <c r="G1" s="36"/>
      <c r="H1" s="38"/>
    </row>
    <row r="2" spans="1:8" ht="12.75">
      <c r="A2" s="19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20" t="s">
        <v>6</v>
      </c>
    </row>
    <row r="3" spans="1:8" ht="12.75">
      <c r="A3" s="59">
        <v>37998</v>
      </c>
      <c r="B3" s="56" t="s">
        <v>68</v>
      </c>
      <c r="C3" s="56" t="s">
        <v>729</v>
      </c>
      <c r="D3" s="128">
        <v>10.5</v>
      </c>
      <c r="E3" s="56"/>
      <c r="F3" s="56"/>
      <c r="G3" s="56"/>
      <c r="H3" s="57"/>
    </row>
    <row r="4" spans="1:8" ht="12.75">
      <c r="A4" s="59">
        <v>38014</v>
      </c>
      <c r="B4" s="56" t="s">
        <v>750</v>
      </c>
      <c r="C4" s="56" t="s">
        <v>751</v>
      </c>
      <c r="D4" s="58">
        <v>-10</v>
      </c>
      <c r="E4" s="60"/>
      <c r="F4" s="56"/>
      <c r="G4" s="56"/>
      <c r="H4" s="57"/>
    </row>
    <row r="5" spans="1:8" ht="12.75">
      <c r="A5" s="59">
        <v>38166</v>
      </c>
      <c r="B5" s="56" t="s">
        <v>68</v>
      </c>
      <c r="C5" s="56" t="s">
        <v>794</v>
      </c>
      <c r="D5" s="60">
        <v>1</v>
      </c>
      <c r="E5" s="60"/>
      <c r="F5" s="56"/>
      <c r="G5" s="56"/>
      <c r="H5" s="57"/>
    </row>
    <row r="6" spans="1:8" ht="13.5" thickBot="1">
      <c r="A6" s="23" t="s">
        <v>725</v>
      </c>
      <c r="B6" s="24"/>
      <c r="C6" s="24"/>
      <c r="D6" s="107">
        <f>SUM(D3:D5)</f>
        <v>1.5</v>
      </c>
      <c r="E6" s="107">
        <f>SUM(E4:E5)</f>
        <v>0</v>
      </c>
      <c r="F6" s="108">
        <f>SUM(D6-E6)</f>
        <v>1.5</v>
      </c>
      <c r="G6" s="108"/>
      <c r="H6" s="109"/>
    </row>
    <row r="7" spans="1:5" ht="13.5" thickBot="1">
      <c r="A7" s="14"/>
      <c r="D7" s="9"/>
      <c r="E7" s="9"/>
    </row>
    <row r="8" spans="1:8" ht="12.75">
      <c r="A8" s="35" t="s">
        <v>676</v>
      </c>
      <c r="B8" s="36"/>
      <c r="C8" s="36"/>
      <c r="D8" s="37"/>
      <c r="E8" s="37"/>
      <c r="F8" s="36"/>
      <c r="G8" s="36"/>
      <c r="H8" s="38"/>
    </row>
    <row r="9" spans="1:8" ht="12.75">
      <c r="A9" s="19" t="s">
        <v>1</v>
      </c>
      <c r="B9" s="4" t="s">
        <v>2</v>
      </c>
      <c r="C9" s="4"/>
      <c r="D9" s="31" t="s">
        <v>3</v>
      </c>
      <c r="E9" s="31" t="s">
        <v>4</v>
      </c>
      <c r="F9" s="4" t="s">
        <v>5</v>
      </c>
      <c r="G9" s="4"/>
      <c r="H9" s="20" t="s">
        <v>6</v>
      </c>
    </row>
    <row r="10" spans="1:8" ht="12.75">
      <c r="A10" s="21">
        <v>37914</v>
      </c>
      <c r="B10" s="16" t="s">
        <v>686</v>
      </c>
      <c r="C10" s="16" t="s">
        <v>687</v>
      </c>
      <c r="D10" s="106"/>
      <c r="E10" s="29">
        <v>4000</v>
      </c>
      <c r="F10" s="16"/>
      <c r="G10" s="16"/>
      <c r="H10" s="22"/>
    </row>
    <row r="11" spans="1:8" ht="12.75">
      <c r="A11" s="15">
        <v>37998</v>
      </c>
      <c r="B11" s="16" t="s">
        <v>723</v>
      </c>
      <c r="C11" s="16" t="s">
        <v>724</v>
      </c>
      <c r="D11" s="29"/>
      <c r="E11" s="29">
        <v>4000</v>
      </c>
      <c r="F11" s="16"/>
      <c r="G11" s="16"/>
      <c r="H11" s="75"/>
    </row>
    <row r="12" spans="1:8" ht="12.75">
      <c r="A12" s="15">
        <v>38054</v>
      </c>
      <c r="B12" s="61" t="s">
        <v>772</v>
      </c>
      <c r="C12" s="16" t="s">
        <v>773</v>
      </c>
      <c r="D12" s="110"/>
      <c r="E12" s="110">
        <v>4000</v>
      </c>
      <c r="F12" s="111"/>
      <c r="G12" s="111"/>
      <c r="H12" s="117"/>
    </row>
    <row r="13" spans="1:8" ht="12.75">
      <c r="A13" s="15">
        <v>38118</v>
      </c>
      <c r="B13" s="61" t="s">
        <v>789</v>
      </c>
      <c r="C13" s="61" t="s">
        <v>790</v>
      </c>
      <c r="D13" s="29"/>
      <c r="E13" s="29">
        <v>4000</v>
      </c>
      <c r="F13" s="16"/>
      <c r="G13" s="16"/>
      <c r="H13" s="75"/>
    </row>
    <row r="14" spans="1:8" ht="12.75">
      <c r="A14" s="21"/>
      <c r="B14" s="16"/>
      <c r="C14" s="16"/>
      <c r="D14" s="29"/>
      <c r="E14" s="29"/>
      <c r="F14" s="16"/>
      <c r="G14" s="16"/>
      <c r="H14" s="22"/>
    </row>
    <row r="15" spans="1:8" ht="13.5" thickBot="1">
      <c r="A15" s="23" t="s">
        <v>677</v>
      </c>
      <c r="B15" s="24"/>
      <c r="C15" s="24"/>
      <c r="D15" s="107">
        <f>SUM(D14:D14)</f>
        <v>0</v>
      </c>
      <c r="E15" s="107">
        <f>SUM(E10:E14)</f>
        <v>16000</v>
      </c>
      <c r="F15" s="108">
        <f>SUM(D15-E15)</f>
        <v>-16000</v>
      </c>
      <c r="G15" s="108"/>
      <c r="H15" s="109">
        <f>school_donation_budget</f>
        <v>-16500</v>
      </c>
    </row>
    <row r="16" spans="1:8" ht="13.5" thickBot="1">
      <c r="A16" s="15"/>
      <c r="B16" s="16"/>
      <c r="C16" s="16"/>
      <c r="D16" s="110"/>
      <c r="E16" s="110"/>
      <c r="F16" s="111"/>
      <c r="G16" s="111"/>
      <c r="H16" s="111"/>
    </row>
    <row r="17" spans="1:8" ht="13.5" thickBot="1">
      <c r="A17" s="41" t="s">
        <v>18</v>
      </c>
      <c r="B17" s="36"/>
      <c r="C17" s="36"/>
      <c r="D17" s="37"/>
      <c r="E17" s="37"/>
      <c r="F17" s="36"/>
      <c r="G17" s="27"/>
      <c r="H17" s="38"/>
    </row>
    <row r="18" spans="1:8" ht="12.75">
      <c r="A18" s="33" t="s">
        <v>1</v>
      </c>
      <c r="B18" s="4" t="s">
        <v>2</v>
      </c>
      <c r="C18" s="4"/>
      <c r="D18" s="31" t="s">
        <v>3</v>
      </c>
      <c r="E18" s="31" t="s">
        <v>4</v>
      </c>
      <c r="F18" s="4" t="s">
        <v>5</v>
      </c>
      <c r="G18" s="4"/>
      <c r="H18" s="20" t="s">
        <v>6</v>
      </c>
    </row>
    <row r="19" spans="1:8" ht="12.75">
      <c r="A19" s="21">
        <v>38019</v>
      </c>
      <c r="B19" s="16" t="s">
        <v>738</v>
      </c>
      <c r="C19" s="16" t="s">
        <v>739</v>
      </c>
      <c r="D19" s="110"/>
      <c r="E19" s="110">
        <v>707.44</v>
      </c>
      <c r="F19" s="111"/>
      <c r="G19" s="111"/>
      <c r="H19" s="112"/>
    </row>
    <row r="20" spans="1:8" ht="12.75">
      <c r="A20" s="21"/>
      <c r="B20" s="16"/>
      <c r="C20" s="16"/>
      <c r="D20" s="110"/>
      <c r="E20" s="110"/>
      <c r="F20" s="111"/>
      <c r="G20" s="111"/>
      <c r="H20" s="112"/>
    </row>
    <row r="21" spans="1:8" ht="13.5" thickBot="1">
      <c r="A21" s="23" t="s">
        <v>21</v>
      </c>
      <c r="B21" s="24"/>
      <c r="C21" s="24"/>
      <c r="D21" s="107">
        <f>SUM(D19:D20)</f>
        <v>0</v>
      </c>
      <c r="E21" s="107">
        <f>SUM(E19:E20)</f>
        <v>707.44</v>
      </c>
      <c r="F21" s="108">
        <f>SUM(D21-E21)</f>
        <v>-707.44</v>
      </c>
      <c r="G21" s="108"/>
      <c r="H21" s="109">
        <f>-'2002-2003 Report'!C7</f>
        <v>-1500</v>
      </c>
    </row>
    <row r="22" spans="1:8" ht="13.5" thickBot="1">
      <c r="A22" s="15"/>
      <c r="B22" s="16"/>
      <c r="C22" s="16"/>
      <c r="D22" s="110"/>
      <c r="E22" s="110"/>
      <c r="F22" s="111"/>
      <c r="G22" s="111"/>
      <c r="H22" s="111"/>
    </row>
    <row r="23" spans="1:8" ht="12.75">
      <c r="A23" s="41" t="s">
        <v>22</v>
      </c>
      <c r="B23" s="36"/>
      <c r="C23" s="36"/>
      <c r="D23" s="37"/>
      <c r="E23" s="37"/>
      <c r="F23" s="36"/>
      <c r="G23" s="36"/>
      <c r="H23" s="38"/>
    </row>
    <row r="24" spans="1:8" ht="12.75">
      <c r="A24" s="33" t="s">
        <v>1</v>
      </c>
      <c r="B24" s="4" t="s">
        <v>2</v>
      </c>
      <c r="C24" s="4"/>
      <c r="D24" s="31" t="s">
        <v>3</v>
      </c>
      <c r="E24" s="31" t="s">
        <v>4</v>
      </c>
      <c r="F24" s="4" t="s">
        <v>5</v>
      </c>
      <c r="G24" s="4"/>
      <c r="H24" s="20" t="s">
        <v>6</v>
      </c>
    </row>
    <row r="25" spans="1:8" ht="12.75">
      <c r="A25" s="21"/>
      <c r="B25" s="16"/>
      <c r="C25" s="16"/>
      <c r="D25" s="110"/>
      <c r="E25" s="110"/>
      <c r="F25" s="111"/>
      <c r="G25" s="111"/>
      <c r="H25" s="112"/>
    </row>
    <row r="26" spans="1:8" ht="12.75">
      <c r="A26" s="21"/>
      <c r="B26" s="16"/>
      <c r="C26" s="16"/>
      <c r="D26" s="110"/>
      <c r="E26" s="110"/>
      <c r="F26" s="111"/>
      <c r="G26" s="111"/>
      <c r="H26" s="112"/>
    </row>
    <row r="27" spans="1:8" ht="13.5" thickBot="1">
      <c r="A27" s="23" t="s">
        <v>24</v>
      </c>
      <c r="B27" s="24"/>
      <c r="C27" s="24"/>
      <c r="D27" s="107">
        <f>SUM(D25:D26)</f>
        <v>0</v>
      </c>
      <c r="E27" s="107">
        <f>SUM(E25:E26)</f>
        <v>0</v>
      </c>
      <c r="F27" s="108">
        <f>SUM(D27-E27)</f>
        <v>0</v>
      </c>
      <c r="G27" s="108"/>
      <c r="H27" s="109">
        <f>-'2002-2003 Report'!C8</f>
        <v>-200</v>
      </c>
    </row>
    <row r="28" spans="1:8" ht="13.5" thickBot="1">
      <c r="A28" s="15"/>
      <c r="B28" s="16"/>
      <c r="C28" s="16"/>
      <c r="D28" s="110"/>
      <c r="E28" s="110"/>
      <c r="F28" s="111"/>
      <c r="G28" s="111"/>
      <c r="H28" s="111"/>
    </row>
    <row r="29" spans="1:8" ht="12.75">
      <c r="A29" s="41" t="s">
        <v>25</v>
      </c>
      <c r="B29" s="36"/>
      <c r="C29" s="36"/>
      <c r="D29" s="37"/>
      <c r="E29" s="37"/>
      <c r="F29" s="36"/>
      <c r="G29" s="36"/>
      <c r="H29" s="38"/>
    </row>
    <row r="30" spans="1:8" ht="12.75">
      <c r="A30" s="33" t="s">
        <v>1</v>
      </c>
      <c r="B30" s="4" t="s">
        <v>2</v>
      </c>
      <c r="C30" s="4"/>
      <c r="D30" s="31" t="s">
        <v>3</v>
      </c>
      <c r="E30" s="31" t="s">
        <v>4</v>
      </c>
      <c r="F30" s="4" t="s">
        <v>5</v>
      </c>
      <c r="G30" s="4"/>
      <c r="H30" s="20" t="s">
        <v>6</v>
      </c>
    </row>
    <row r="31" spans="1:8" ht="12.75">
      <c r="A31" s="21">
        <v>37941</v>
      </c>
      <c r="B31" s="16" t="s">
        <v>711</v>
      </c>
      <c r="C31" s="16" t="s">
        <v>712</v>
      </c>
      <c r="D31" s="110"/>
      <c r="E31" s="110">
        <v>250</v>
      </c>
      <c r="F31" s="111"/>
      <c r="G31" s="111"/>
      <c r="H31" s="112"/>
    </row>
    <row r="32" spans="1:8" ht="12.75">
      <c r="A32" s="21">
        <v>38035</v>
      </c>
      <c r="B32" s="16" t="s">
        <v>748</v>
      </c>
      <c r="C32" s="16" t="s">
        <v>749</v>
      </c>
      <c r="D32" s="110"/>
      <c r="E32" s="110">
        <v>753.52</v>
      </c>
      <c r="F32" s="111"/>
      <c r="G32" s="111"/>
      <c r="H32" s="112"/>
    </row>
    <row r="33" spans="1:8" ht="12.75">
      <c r="A33" s="21">
        <v>38054</v>
      </c>
      <c r="B33" s="61" t="s">
        <v>68</v>
      </c>
      <c r="C33" s="16" t="s">
        <v>774</v>
      </c>
      <c r="D33" s="110">
        <v>512</v>
      </c>
      <c r="E33" s="110"/>
      <c r="F33" s="111"/>
      <c r="G33" s="111"/>
      <c r="H33" s="112"/>
    </row>
    <row r="34" spans="1:8" ht="12.75">
      <c r="A34" s="21">
        <v>38085</v>
      </c>
      <c r="B34" s="61" t="s">
        <v>777</v>
      </c>
      <c r="C34" s="61" t="s">
        <v>778</v>
      </c>
      <c r="D34" s="110"/>
      <c r="E34" s="110">
        <v>196.3</v>
      </c>
      <c r="F34" s="111"/>
      <c r="G34" s="111"/>
      <c r="H34" s="112"/>
    </row>
    <row r="35" spans="1:8" ht="12.75">
      <c r="A35" s="21">
        <v>38090</v>
      </c>
      <c r="B35" s="61" t="s">
        <v>68</v>
      </c>
      <c r="C35" s="61" t="s">
        <v>788</v>
      </c>
      <c r="D35" s="106">
        <v>545</v>
      </c>
      <c r="E35" s="110"/>
      <c r="F35" s="111"/>
      <c r="G35" s="111"/>
      <c r="H35" s="112"/>
    </row>
    <row r="36" spans="1:8" ht="12.75">
      <c r="A36" s="113">
        <v>38090</v>
      </c>
      <c r="B36" s="61" t="s">
        <v>68</v>
      </c>
      <c r="C36" s="61" t="s">
        <v>788</v>
      </c>
      <c r="D36" s="5">
        <v>270</v>
      </c>
      <c r="F36" s="111"/>
      <c r="G36" s="111"/>
      <c r="H36" s="112"/>
    </row>
    <row r="37" spans="1:8" ht="12.75">
      <c r="A37" s="21">
        <v>38166</v>
      </c>
      <c r="B37" s="61" t="s">
        <v>68</v>
      </c>
      <c r="C37" s="61" t="s">
        <v>795</v>
      </c>
      <c r="D37" s="110">
        <v>31</v>
      </c>
      <c r="E37" s="110"/>
      <c r="F37" s="111"/>
      <c r="G37" s="111"/>
      <c r="H37" s="112"/>
    </row>
    <row r="38" spans="1:8" ht="12.75">
      <c r="A38" s="21"/>
      <c r="B38" s="16"/>
      <c r="C38" s="16"/>
      <c r="D38" s="106"/>
      <c r="E38" s="110"/>
      <c r="F38" s="111"/>
      <c r="G38" s="111"/>
      <c r="H38" s="112"/>
    </row>
    <row r="39" spans="1:8" ht="13.5" thickBot="1">
      <c r="A39" s="23" t="s">
        <v>40</v>
      </c>
      <c r="B39" s="24"/>
      <c r="C39" s="24"/>
      <c r="D39" s="107">
        <f>SUM(D31:D38)</f>
        <v>1358</v>
      </c>
      <c r="E39" s="107">
        <f>SUM(E31:E38)</f>
        <v>1199.82</v>
      </c>
      <c r="F39" s="108">
        <f>SUM(D39-E39)</f>
        <v>158.18000000000006</v>
      </c>
      <c r="G39" s="108"/>
      <c r="H39" s="109">
        <f>'2002-2003 Report'!C27-'2002-2003 Report'!C9</f>
        <v>0</v>
      </c>
    </row>
    <row r="40" spans="1:8" ht="13.5" thickBot="1">
      <c r="A40" s="15"/>
      <c r="B40" s="16"/>
      <c r="C40" s="16"/>
      <c r="D40" s="110"/>
      <c r="E40" s="110"/>
      <c r="F40" s="111"/>
      <c r="G40" s="111"/>
      <c r="H40" s="111"/>
    </row>
    <row r="41" spans="1:8" ht="12.75">
      <c r="A41" s="41" t="s">
        <v>41</v>
      </c>
      <c r="B41" s="36"/>
      <c r="C41" s="36"/>
      <c r="D41" s="37"/>
      <c r="E41" s="37"/>
      <c r="F41" s="36"/>
      <c r="G41" s="36"/>
      <c r="H41" s="38"/>
    </row>
    <row r="42" spans="1:8" ht="12.75">
      <c r="A42" s="33" t="s">
        <v>1</v>
      </c>
      <c r="B42" s="4" t="s">
        <v>2</v>
      </c>
      <c r="C42" s="4"/>
      <c r="D42" s="31" t="s">
        <v>3</v>
      </c>
      <c r="E42" s="31" t="s">
        <v>4</v>
      </c>
      <c r="F42" s="4" t="s">
        <v>5</v>
      </c>
      <c r="G42" s="4"/>
      <c r="H42" s="20" t="s">
        <v>6</v>
      </c>
    </row>
    <row r="43" spans="1:8" ht="12.75">
      <c r="A43" s="21">
        <v>37901</v>
      </c>
      <c r="B43" s="16" t="s">
        <v>678</v>
      </c>
      <c r="C43" s="16" t="s">
        <v>638</v>
      </c>
      <c r="D43" s="110"/>
      <c r="E43" s="110">
        <v>542.91</v>
      </c>
      <c r="F43" s="111"/>
      <c r="G43" s="111"/>
      <c r="H43" s="112"/>
    </row>
    <row r="44" spans="1:8" ht="12.75">
      <c r="A44" s="21">
        <v>37914</v>
      </c>
      <c r="B44" s="16" t="s">
        <v>688</v>
      </c>
      <c r="C44" s="16" t="s">
        <v>689</v>
      </c>
      <c r="D44" s="110"/>
      <c r="E44" s="110">
        <v>250</v>
      </c>
      <c r="F44" s="111"/>
      <c r="G44" s="111"/>
      <c r="H44" s="112"/>
    </row>
    <row r="45" spans="1:8" ht="12.75">
      <c r="A45" s="21">
        <v>37918</v>
      </c>
      <c r="B45" s="61" t="s">
        <v>690</v>
      </c>
      <c r="C45" s="16" t="s">
        <v>691</v>
      </c>
      <c r="D45" s="110"/>
      <c r="E45" s="110">
        <v>500</v>
      </c>
      <c r="F45" s="111"/>
      <c r="G45" s="111"/>
      <c r="H45" s="112"/>
    </row>
    <row r="46" spans="1:8" ht="12.75">
      <c r="A46" s="21">
        <v>37919</v>
      </c>
      <c r="B46" s="61" t="s">
        <v>694</v>
      </c>
      <c r="C46" s="61" t="s">
        <v>695</v>
      </c>
      <c r="D46" s="110"/>
      <c r="E46" s="110">
        <v>125</v>
      </c>
      <c r="F46" s="111"/>
      <c r="G46" s="111"/>
      <c r="H46" s="112"/>
    </row>
    <row r="47" spans="1:8" ht="12.75">
      <c r="A47" s="21">
        <v>37919</v>
      </c>
      <c r="B47" s="61" t="s">
        <v>696</v>
      </c>
      <c r="C47" s="61" t="s">
        <v>697</v>
      </c>
      <c r="D47" s="110"/>
      <c r="E47" s="110">
        <v>1300</v>
      </c>
      <c r="F47" s="111"/>
      <c r="G47" s="111"/>
      <c r="H47" s="112"/>
    </row>
    <row r="48" spans="1:8" ht="12.75">
      <c r="A48" s="21">
        <v>37919</v>
      </c>
      <c r="B48" s="61" t="s">
        <v>698</v>
      </c>
      <c r="C48" s="61" t="s">
        <v>699</v>
      </c>
      <c r="D48" s="110"/>
      <c r="E48" s="110">
        <v>100</v>
      </c>
      <c r="F48" s="111"/>
      <c r="G48" s="111"/>
      <c r="H48" s="112"/>
    </row>
    <row r="49" spans="1:8" ht="12.75">
      <c r="A49" s="21">
        <v>37935</v>
      </c>
      <c r="B49" s="61" t="s">
        <v>68</v>
      </c>
      <c r="C49" s="61" t="s">
        <v>700</v>
      </c>
      <c r="D49" s="110">
        <v>2758.5</v>
      </c>
      <c r="E49" s="110"/>
      <c r="F49" s="111"/>
      <c r="G49" s="111"/>
      <c r="H49" s="112"/>
    </row>
    <row r="50" spans="1:8" ht="12.75">
      <c r="A50" s="21">
        <v>37935</v>
      </c>
      <c r="B50" s="61" t="s">
        <v>68</v>
      </c>
      <c r="C50" s="61" t="s">
        <v>700</v>
      </c>
      <c r="D50" s="110">
        <v>2033</v>
      </c>
      <c r="E50" s="110"/>
      <c r="F50" s="111"/>
      <c r="G50" s="111"/>
      <c r="H50" s="112"/>
    </row>
    <row r="51" spans="1:8" ht="12.75">
      <c r="A51" s="21">
        <v>37935</v>
      </c>
      <c r="B51" s="61" t="s">
        <v>68</v>
      </c>
      <c r="C51" s="61" t="s">
        <v>700</v>
      </c>
      <c r="D51" s="110">
        <v>2500</v>
      </c>
      <c r="E51" s="110"/>
      <c r="F51" s="111"/>
      <c r="G51" s="111"/>
      <c r="H51" s="112"/>
    </row>
    <row r="52" spans="1:8" ht="12.75">
      <c r="A52" s="21">
        <v>37941</v>
      </c>
      <c r="B52" s="61" t="s">
        <v>705</v>
      </c>
      <c r="C52" s="61" t="s">
        <v>706</v>
      </c>
      <c r="D52" s="110"/>
      <c r="E52" s="110">
        <v>109.44</v>
      </c>
      <c r="F52" s="111"/>
      <c r="G52" s="111"/>
      <c r="H52" s="112"/>
    </row>
    <row r="53" spans="1:8" ht="12.75">
      <c r="A53" s="21">
        <v>37941</v>
      </c>
      <c r="B53" s="61" t="s">
        <v>707</v>
      </c>
      <c r="C53" s="61" t="s">
        <v>708</v>
      </c>
      <c r="D53" s="110"/>
      <c r="E53" s="110">
        <v>42.88</v>
      </c>
      <c r="F53" s="111"/>
      <c r="G53" s="111"/>
      <c r="H53" s="112"/>
    </row>
    <row r="54" spans="1:8" ht="12.75">
      <c r="A54" s="21">
        <v>37941</v>
      </c>
      <c r="B54" s="61" t="s">
        <v>709</v>
      </c>
      <c r="C54" s="61" t="s">
        <v>710</v>
      </c>
      <c r="D54" s="110"/>
      <c r="E54" s="110">
        <v>111.47</v>
      </c>
      <c r="F54" s="111"/>
      <c r="G54" s="111"/>
      <c r="H54" s="112"/>
    </row>
    <row r="55" spans="1:8" ht="12.75">
      <c r="A55" s="21">
        <v>37942</v>
      </c>
      <c r="B55" s="61" t="s">
        <v>68</v>
      </c>
      <c r="C55" s="61" t="s">
        <v>715</v>
      </c>
      <c r="D55" s="110">
        <v>135.91</v>
      </c>
      <c r="E55" s="110"/>
      <c r="F55" s="111"/>
      <c r="G55" s="111"/>
      <c r="H55" s="112"/>
    </row>
    <row r="56" spans="1:8" ht="12.75">
      <c r="A56" s="21">
        <v>38019</v>
      </c>
      <c r="B56" s="61" t="s">
        <v>736</v>
      </c>
      <c r="C56" s="61" t="s">
        <v>737</v>
      </c>
      <c r="D56" s="110"/>
      <c r="E56" s="110">
        <v>150.3</v>
      </c>
      <c r="F56" s="111"/>
      <c r="G56" s="111"/>
      <c r="H56" s="112"/>
    </row>
    <row r="57" spans="1:8" ht="12.75">
      <c r="A57" s="21"/>
      <c r="B57" s="16"/>
      <c r="C57" s="16"/>
      <c r="D57" s="106"/>
      <c r="E57" s="110"/>
      <c r="F57" s="111"/>
      <c r="G57" s="111"/>
      <c r="H57" s="112"/>
    </row>
    <row r="58" spans="1:8" ht="13.5" thickBot="1">
      <c r="A58" s="23" t="s">
        <v>72</v>
      </c>
      <c r="B58" s="24"/>
      <c r="C58" s="24"/>
      <c r="D58" s="107">
        <f>SUM(D43:D57)</f>
        <v>7427.41</v>
      </c>
      <c r="E58" s="107">
        <f>SUM(E43:E56)</f>
        <v>3232</v>
      </c>
      <c r="F58" s="108">
        <f>SUM(D58-E58)</f>
        <v>4195.41</v>
      </c>
      <c r="G58" s="108"/>
      <c r="H58" s="109">
        <f>Fall_Festival_budget</f>
        <v>5900</v>
      </c>
    </row>
    <row r="59" spans="1:8" ht="13.5" thickBot="1">
      <c r="A59" s="15"/>
      <c r="B59" s="16"/>
      <c r="C59" s="16"/>
      <c r="D59" s="110"/>
      <c r="E59" s="110"/>
      <c r="F59" s="111"/>
      <c r="G59" s="111"/>
      <c r="H59" s="111"/>
    </row>
    <row r="60" spans="1:8" ht="12.75">
      <c r="A60" s="41" t="s">
        <v>73</v>
      </c>
      <c r="B60" s="36"/>
      <c r="C60" s="36"/>
      <c r="D60" s="37"/>
      <c r="E60" s="37"/>
      <c r="F60" s="36"/>
      <c r="G60" s="36"/>
      <c r="H60" s="38"/>
    </row>
    <row r="61" spans="1:8" ht="12.75">
      <c r="A61" s="33" t="s">
        <v>1</v>
      </c>
      <c r="B61" s="4" t="s">
        <v>2</v>
      </c>
      <c r="C61" s="4"/>
      <c r="D61" s="31" t="s">
        <v>3</v>
      </c>
      <c r="E61" s="31" t="s">
        <v>4</v>
      </c>
      <c r="F61" s="4" t="s">
        <v>5</v>
      </c>
      <c r="G61" s="4"/>
      <c r="H61" s="20" t="s">
        <v>6</v>
      </c>
    </row>
    <row r="62" spans="1:8" ht="12.75">
      <c r="A62" s="21">
        <v>37991</v>
      </c>
      <c r="B62" s="16" t="s">
        <v>68</v>
      </c>
      <c r="C62" s="16" t="s">
        <v>720</v>
      </c>
      <c r="D62" s="110">
        <v>1800</v>
      </c>
      <c r="E62" s="110"/>
      <c r="F62" s="111"/>
      <c r="G62" s="111"/>
      <c r="H62" s="112"/>
    </row>
    <row r="63" spans="1:8" ht="12.75">
      <c r="A63" s="21">
        <v>38007</v>
      </c>
      <c r="B63" s="16" t="s">
        <v>726</v>
      </c>
      <c r="C63" s="16" t="s">
        <v>727</v>
      </c>
      <c r="D63" s="110"/>
      <c r="E63" s="110">
        <v>37.28</v>
      </c>
      <c r="F63" s="111"/>
      <c r="G63" s="111"/>
      <c r="H63" s="112"/>
    </row>
    <row r="64" spans="1:8" ht="12.75">
      <c r="A64" s="21">
        <v>38008</v>
      </c>
      <c r="B64" s="61" t="s">
        <v>68</v>
      </c>
      <c r="C64" s="16" t="s">
        <v>730</v>
      </c>
      <c r="D64" s="110">
        <v>65</v>
      </c>
      <c r="E64" s="110"/>
      <c r="F64" s="111"/>
      <c r="G64" s="111"/>
      <c r="H64" s="112"/>
    </row>
    <row r="65" spans="1:8" ht="12.75">
      <c r="A65" s="21">
        <v>38019</v>
      </c>
      <c r="B65" s="61" t="s">
        <v>68</v>
      </c>
      <c r="C65" s="61" t="s">
        <v>735</v>
      </c>
      <c r="D65" s="110">
        <v>1250</v>
      </c>
      <c r="E65" s="110"/>
      <c r="F65" s="111"/>
      <c r="G65" s="111"/>
      <c r="H65" s="112"/>
    </row>
    <row r="66" spans="1:8" ht="12.75">
      <c r="A66" s="21">
        <v>38026</v>
      </c>
      <c r="B66" s="61" t="s">
        <v>740</v>
      </c>
      <c r="C66" s="61" t="s">
        <v>741</v>
      </c>
      <c r="D66" s="110"/>
      <c r="E66" s="110">
        <v>505.56</v>
      </c>
      <c r="F66" s="111"/>
      <c r="G66" s="111"/>
      <c r="H66" s="112"/>
    </row>
    <row r="67" spans="1:8" ht="12.75">
      <c r="A67" s="21">
        <v>38026</v>
      </c>
      <c r="B67" s="61" t="s">
        <v>68</v>
      </c>
      <c r="C67" s="61" t="s">
        <v>742</v>
      </c>
      <c r="D67" s="110">
        <v>520</v>
      </c>
      <c r="E67" s="110"/>
      <c r="F67" s="111"/>
      <c r="G67" s="111"/>
      <c r="H67" s="112"/>
    </row>
    <row r="68" spans="1:8" ht="12.75">
      <c r="A68" s="21">
        <v>38030</v>
      </c>
      <c r="B68" s="61" t="s">
        <v>744</v>
      </c>
      <c r="C68" s="61" t="s">
        <v>745</v>
      </c>
      <c r="D68" s="110"/>
      <c r="E68" s="110">
        <v>62</v>
      </c>
      <c r="F68" s="111"/>
      <c r="G68" s="111"/>
      <c r="H68" s="112"/>
    </row>
    <row r="69" spans="1:8" ht="12.75">
      <c r="A69" s="21">
        <v>38034</v>
      </c>
      <c r="B69" s="61" t="s">
        <v>68</v>
      </c>
      <c r="C69" s="61" t="s">
        <v>746</v>
      </c>
      <c r="D69" s="110">
        <v>525</v>
      </c>
      <c r="E69" s="110"/>
      <c r="F69" s="111"/>
      <c r="G69" s="111"/>
      <c r="H69" s="112"/>
    </row>
    <row r="70" spans="1:8" ht="12.75">
      <c r="A70" s="21">
        <v>38034</v>
      </c>
      <c r="B70" s="61" t="s">
        <v>68</v>
      </c>
      <c r="C70" s="61" t="s">
        <v>746</v>
      </c>
      <c r="D70" s="110">
        <v>1595</v>
      </c>
      <c r="E70" s="110"/>
      <c r="F70" s="111"/>
      <c r="G70" s="111"/>
      <c r="H70" s="112"/>
    </row>
    <row r="71" spans="1:8" ht="12.75">
      <c r="A71" s="21">
        <v>38036</v>
      </c>
      <c r="B71" s="61" t="s">
        <v>755</v>
      </c>
      <c r="C71" s="61" t="s">
        <v>756</v>
      </c>
      <c r="D71" s="110"/>
      <c r="E71" s="110">
        <v>100</v>
      </c>
      <c r="F71" s="111"/>
      <c r="G71" s="111"/>
      <c r="H71" s="112"/>
    </row>
    <row r="72" spans="1:8" ht="12.75">
      <c r="A72" s="21">
        <v>38036</v>
      </c>
      <c r="B72" s="61" t="s">
        <v>757</v>
      </c>
      <c r="C72" s="61" t="s">
        <v>758</v>
      </c>
      <c r="D72" s="110"/>
      <c r="E72" s="110">
        <v>375</v>
      </c>
      <c r="F72" s="111"/>
      <c r="G72" s="111"/>
      <c r="H72" s="112"/>
    </row>
    <row r="73" spans="1:8" ht="12.75">
      <c r="A73" s="21">
        <v>38040</v>
      </c>
      <c r="B73" s="61" t="s">
        <v>68</v>
      </c>
      <c r="C73" s="61" t="s">
        <v>759</v>
      </c>
      <c r="D73" s="110">
        <v>525</v>
      </c>
      <c r="E73" s="110"/>
      <c r="F73" s="111"/>
      <c r="G73" s="111"/>
      <c r="H73" s="112"/>
    </row>
    <row r="74" spans="1:8" ht="12.75">
      <c r="A74" s="21">
        <v>38040</v>
      </c>
      <c r="B74" s="61" t="s">
        <v>68</v>
      </c>
      <c r="C74" s="61" t="s">
        <v>759</v>
      </c>
      <c r="D74" s="110">
        <v>820</v>
      </c>
      <c r="E74" s="110"/>
      <c r="F74" s="111"/>
      <c r="G74" s="111"/>
      <c r="H74" s="112"/>
    </row>
    <row r="75" spans="1:8" ht="12.75">
      <c r="A75" s="21">
        <v>38040</v>
      </c>
      <c r="B75" s="61" t="s">
        <v>68</v>
      </c>
      <c r="C75" s="61" t="s">
        <v>759</v>
      </c>
      <c r="D75" s="110">
        <v>2250</v>
      </c>
      <c r="E75" s="110"/>
      <c r="F75" s="111"/>
      <c r="G75" s="111"/>
      <c r="H75" s="112"/>
    </row>
    <row r="76" spans="1:8" ht="12.75">
      <c r="A76" s="21">
        <v>38043</v>
      </c>
      <c r="B76" s="61" t="s">
        <v>762</v>
      </c>
      <c r="C76" s="61" t="s">
        <v>88</v>
      </c>
      <c r="D76" s="110"/>
      <c r="E76" s="110">
        <v>333</v>
      </c>
      <c r="F76" s="111"/>
      <c r="G76" s="111"/>
      <c r="H76" s="112"/>
    </row>
    <row r="77" spans="1:8" ht="12.75">
      <c r="A77" s="21">
        <v>38047</v>
      </c>
      <c r="B77" s="61" t="s">
        <v>68</v>
      </c>
      <c r="C77" s="61" t="s">
        <v>763</v>
      </c>
      <c r="D77" s="110">
        <v>510</v>
      </c>
      <c r="E77" s="110"/>
      <c r="F77" s="111"/>
      <c r="G77" s="111"/>
      <c r="H77" s="112"/>
    </row>
    <row r="78" spans="1:8" ht="12.75">
      <c r="A78" s="21">
        <v>38048</v>
      </c>
      <c r="B78" s="61" t="s">
        <v>766</v>
      </c>
      <c r="C78" s="61" t="s">
        <v>90</v>
      </c>
      <c r="D78" s="110"/>
      <c r="E78" s="110">
        <v>1498</v>
      </c>
      <c r="F78" s="111"/>
      <c r="G78" s="111"/>
      <c r="H78" s="112"/>
    </row>
    <row r="79" spans="1:8" ht="12.75">
      <c r="A79" s="21">
        <v>38047</v>
      </c>
      <c r="B79" s="61" t="s">
        <v>767</v>
      </c>
      <c r="C79" s="61" t="s">
        <v>768</v>
      </c>
      <c r="D79" s="110"/>
      <c r="E79" s="110">
        <v>20</v>
      </c>
      <c r="F79" s="111"/>
      <c r="G79" s="111"/>
      <c r="H79" s="112"/>
    </row>
    <row r="80" spans="1:8" ht="12.75">
      <c r="A80" s="21">
        <v>38054</v>
      </c>
      <c r="B80" s="61" t="s">
        <v>68</v>
      </c>
      <c r="C80" s="61" t="s">
        <v>769</v>
      </c>
      <c r="D80" s="110">
        <v>28.36</v>
      </c>
      <c r="E80" s="110"/>
      <c r="F80" s="111"/>
      <c r="G80" s="111"/>
      <c r="H80" s="112"/>
    </row>
    <row r="81" spans="1:8" ht="12.75">
      <c r="A81" s="21">
        <v>38054</v>
      </c>
      <c r="B81" s="61" t="s">
        <v>68</v>
      </c>
      <c r="C81" s="61" t="s">
        <v>774</v>
      </c>
      <c r="D81" s="110">
        <v>865</v>
      </c>
      <c r="E81" s="110"/>
      <c r="F81" s="111"/>
      <c r="G81" s="111"/>
      <c r="H81" s="112"/>
    </row>
    <row r="82" spans="1:8" ht="12.75">
      <c r="A82" s="21">
        <v>38112</v>
      </c>
      <c r="B82" s="61" t="s">
        <v>782</v>
      </c>
      <c r="C82" s="61" t="s">
        <v>783</v>
      </c>
      <c r="D82" s="110"/>
      <c r="E82" s="110">
        <v>135.75</v>
      </c>
      <c r="F82" s="111"/>
      <c r="G82" s="111"/>
      <c r="H82" s="112"/>
    </row>
    <row r="83" spans="1:8" ht="12.75">
      <c r="A83" s="21"/>
      <c r="B83" s="16"/>
      <c r="C83" s="16"/>
      <c r="D83" s="110"/>
      <c r="E83" s="110"/>
      <c r="F83" s="111"/>
      <c r="G83" s="111"/>
      <c r="H83" s="112"/>
    </row>
    <row r="84" spans="1:8" ht="13.5" thickBot="1">
      <c r="A84" s="23" t="s">
        <v>98</v>
      </c>
      <c r="B84" s="24"/>
      <c r="C84" s="24"/>
      <c r="D84" s="107">
        <f>SUM(D62:D83)</f>
        <v>10753.36</v>
      </c>
      <c r="E84" s="107">
        <f>SUM(E62:E83)</f>
        <v>3066.59</v>
      </c>
      <c r="F84" s="108">
        <f>SUM(D84-E84)</f>
        <v>7686.77</v>
      </c>
      <c r="G84" s="108"/>
      <c r="H84" s="109">
        <f>fun_run_budget</f>
        <v>9500</v>
      </c>
    </row>
    <row r="85" spans="1:8" ht="13.5" thickBot="1">
      <c r="A85" s="15"/>
      <c r="B85" s="16"/>
      <c r="C85" s="16"/>
      <c r="D85" s="110"/>
      <c r="E85" s="110"/>
      <c r="F85" s="111"/>
      <c r="G85" s="111"/>
      <c r="H85" s="111"/>
    </row>
    <row r="86" spans="1:8" ht="12.75">
      <c r="A86" s="41" t="s">
        <v>99</v>
      </c>
      <c r="B86" s="36"/>
      <c r="C86" s="36"/>
      <c r="D86" s="37"/>
      <c r="E86" s="37"/>
      <c r="F86" s="36"/>
      <c r="G86" s="36"/>
      <c r="H86" s="38"/>
    </row>
    <row r="87" spans="1:8" ht="12.75">
      <c r="A87" s="33" t="s">
        <v>1</v>
      </c>
      <c r="B87" s="4" t="s">
        <v>2</v>
      </c>
      <c r="C87" s="4"/>
      <c r="D87" s="31" t="s">
        <v>3</v>
      </c>
      <c r="E87" s="31" t="s">
        <v>4</v>
      </c>
      <c r="F87" s="4" t="s">
        <v>5</v>
      </c>
      <c r="G87" s="4"/>
      <c r="H87" s="20" t="s">
        <v>6</v>
      </c>
    </row>
    <row r="88" spans="1:8" ht="12.75">
      <c r="A88" s="21"/>
      <c r="B88" s="16"/>
      <c r="C88" s="16"/>
      <c r="D88" s="110"/>
      <c r="E88" s="110"/>
      <c r="F88" s="111"/>
      <c r="G88" s="111"/>
      <c r="H88" s="112"/>
    </row>
    <row r="89" spans="1:8" ht="12.75">
      <c r="A89" s="21"/>
      <c r="B89" s="16"/>
      <c r="C89" s="16"/>
      <c r="D89" s="110"/>
      <c r="E89" s="110"/>
      <c r="F89" s="111"/>
      <c r="G89" s="111"/>
      <c r="H89" s="112"/>
    </row>
    <row r="90" spans="1:8" ht="13.5" thickBot="1">
      <c r="A90" s="23" t="s">
        <v>105</v>
      </c>
      <c r="B90" s="24"/>
      <c r="C90" s="24"/>
      <c r="D90" s="107">
        <f>SUM(D88:D89)</f>
        <v>0</v>
      </c>
      <c r="E90" s="107">
        <f>SUM(E88:E89)</f>
        <v>0</v>
      </c>
      <c r="F90" s="108">
        <f>SUM(D90-E90)</f>
        <v>0</v>
      </c>
      <c r="G90" s="108"/>
      <c r="H90" s="109">
        <f>'2002-2003 Report'!C30-'2002-2003 Report'!C12</f>
        <v>-70</v>
      </c>
    </row>
    <row r="91" spans="1:8" ht="13.5" thickBot="1">
      <c r="A91" s="15"/>
      <c r="B91" s="16"/>
      <c r="C91" s="16"/>
      <c r="D91" s="110"/>
      <c r="E91" s="110"/>
      <c r="F91" s="111"/>
      <c r="G91" s="111"/>
      <c r="H91" s="111"/>
    </row>
    <row r="92" spans="1:8" ht="12.75">
      <c r="A92" s="41" t="s">
        <v>106</v>
      </c>
      <c r="B92" s="36"/>
      <c r="C92" s="36"/>
      <c r="D92" s="37"/>
      <c r="E92" s="37"/>
      <c r="F92" s="36"/>
      <c r="G92" s="36"/>
      <c r="H92" s="38"/>
    </row>
    <row r="93" spans="1:9" ht="12.75">
      <c r="A93" s="33" t="s">
        <v>1</v>
      </c>
      <c r="B93" s="4" t="s">
        <v>2</v>
      </c>
      <c r="C93" s="4"/>
      <c r="D93" s="31" t="s">
        <v>3</v>
      </c>
      <c r="E93" s="31" t="s">
        <v>4</v>
      </c>
      <c r="F93" s="4" t="s">
        <v>5</v>
      </c>
      <c r="G93" s="4"/>
      <c r="H93" s="20" t="s">
        <v>6</v>
      </c>
      <c r="I93" s="4" t="s">
        <v>107</v>
      </c>
    </row>
    <row r="94" spans="1:9" ht="12.75">
      <c r="A94" s="21">
        <v>37909</v>
      </c>
      <c r="B94" s="16" t="s">
        <v>68</v>
      </c>
      <c r="C94" s="16" t="s">
        <v>679</v>
      </c>
      <c r="D94" s="110">
        <v>1774</v>
      </c>
      <c r="E94" s="110"/>
      <c r="F94" s="111"/>
      <c r="G94" s="111"/>
      <c r="H94" s="112"/>
      <c r="I94" s="105"/>
    </row>
    <row r="95" spans="1:9" ht="12.75">
      <c r="A95" s="21">
        <v>37909</v>
      </c>
      <c r="B95" s="16" t="s">
        <v>68</v>
      </c>
      <c r="C95" s="16" t="s">
        <v>680</v>
      </c>
      <c r="D95" s="110">
        <v>802</v>
      </c>
      <c r="E95" s="110"/>
      <c r="F95" s="111"/>
      <c r="G95" s="111"/>
      <c r="H95" s="112"/>
      <c r="I95" s="105"/>
    </row>
    <row r="96" spans="1:9" ht="12.75">
      <c r="A96" s="21">
        <v>37909</v>
      </c>
      <c r="B96" s="61" t="s">
        <v>68</v>
      </c>
      <c r="C96" s="16" t="s">
        <v>681</v>
      </c>
      <c r="D96" s="110">
        <v>438</v>
      </c>
      <c r="E96" s="110"/>
      <c r="F96" s="111"/>
      <c r="G96" s="111"/>
      <c r="H96" s="112"/>
      <c r="I96" s="105"/>
    </row>
    <row r="97" spans="1:9" ht="12.75">
      <c r="A97" s="21">
        <v>37909</v>
      </c>
      <c r="B97" s="61" t="s">
        <v>68</v>
      </c>
      <c r="C97" s="61" t="s">
        <v>682</v>
      </c>
      <c r="D97" s="110">
        <v>460</v>
      </c>
      <c r="E97" s="110"/>
      <c r="F97" s="111"/>
      <c r="G97" s="111"/>
      <c r="H97" s="112"/>
      <c r="I97" s="105"/>
    </row>
    <row r="98" spans="1:9" ht="12.75">
      <c r="A98" s="21">
        <v>37909</v>
      </c>
      <c r="B98" s="61" t="s">
        <v>68</v>
      </c>
      <c r="C98" s="61" t="s">
        <v>683</v>
      </c>
      <c r="D98" s="110">
        <v>370</v>
      </c>
      <c r="E98" s="110"/>
      <c r="F98" s="111"/>
      <c r="G98" s="111"/>
      <c r="H98" s="112"/>
      <c r="I98" s="105"/>
    </row>
    <row r="99" spans="1:9" ht="12.75">
      <c r="A99" s="21">
        <v>37909</v>
      </c>
      <c r="B99" s="61" t="s">
        <v>68</v>
      </c>
      <c r="C99" s="61" t="s">
        <v>684</v>
      </c>
      <c r="D99" s="110">
        <v>1663</v>
      </c>
      <c r="E99" s="110"/>
      <c r="F99" s="111"/>
      <c r="G99" s="111"/>
      <c r="H99" s="112"/>
      <c r="I99" s="105"/>
    </row>
    <row r="100" spans="1:9" ht="12.75">
      <c r="A100" s="21">
        <v>37930</v>
      </c>
      <c r="B100" s="61" t="s">
        <v>692</v>
      </c>
      <c r="C100" s="61" t="s">
        <v>693</v>
      </c>
      <c r="D100" s="110"/>
      <c r="E100" s="110">
        <v>472</v>
      </c>
      <c r="F100" s="111"/>
      <c r="G100" s="111"/>
      <c r="H100" s="112"/>
      <c r="I100" s="105"/>
    </row>
    <row r="101" spans="1:9" ht="12.75">
      <c r="A101" s="21">
        <v>37930</v>
      </c>
      <c r="B101" s="61" t="s">
        <v>704</v>
      </c>
      <c r="C101" s="61" t="s">
        <v>692</v>
      </c>
      <c r="D101" s="110"/>
      <c r="E101" s="110">
        <v>2572.02</v>
      </c>
      <c r="F101" s="111"/>
      <c r="G101" s="111"/>
      <c r="H101" s="112"/>
      <c r="I101" s="105"/>
    </row>
    <row r="102" spans="1:9" ht="12.75">
      <c r="A102" s="21">
        <v>38054</v>
      </c>
      <c r="B102" s="61" t="s">
        <v>770</v>
      </c>
      <c r="C102" s="61" t="s">
        <v>771</v>
      </c>
      <c r="D102" s="110"/>
      <c r="E102" s="110">
        <v>92.8</v>
      </c>
      <c r="F102" s="111"/>
      <c r="G102" s="111"/>
      <c r="H102" s="112"/>
      <c r="I102" s="105"/>
    </row>
    <row r="103" spans="1:9" ht="12.75">
      <c r="A103" s="21">
        <v>38117</v>
      </c>
      <c r="B103" s="61" t="s">
        <v>68</v>
      </c>
      <c r="C103" s="61" t="s">
        <v>781</v>
      </c>
      <c r="D103" s="110">
        <v>130</v>
      </c>
      <c r="E103" s="110"/>
      <c r="F103" s="111"/>
      <c r="G103" s="111"/>
      <c r="H103" s="112"/>
      <c r="I103" s="105"/>
    </row>
    <row r="104" spans="1:9" ht="12.75">
      <c r="A104" s="21"/>
      <c r="B104" s="16"/>
      <c r="C104" s="16"/>
      <c r="D104" s="110"/>
      <c r="E104" s="110"/>
      <c r="F104" s="111"/>
      <c r="G104" s="111"/>
      <c r="H104" s="112"/>
      <c r="I104" s="105"/>
    </row>
    <row r="105" spans="1:9" ht="13.5" thickBot="1">
      <c r="A105" s="23" t="s">
        <v>111</v>
      </c>
      <c r="B105" s="24"/>
      <c r="C105" s="24"/>
      <c r="D105" s="107">
        <f>SUM(D94:D104)</f>
        <v>5637</v>
      </c>
      <c r="E105" s="107">
        <f>SUM(E94:E104)</f>
        <v>3136.82</v>
      </c>
      <c r="F105" s="108">
        <f>SUM(D105-E105)</f>
        <v>2500.18</v>
      </c>
      <c r="G105" s="108"/>
      <c r="H105" s="109">
        <f>gift_wrap_sales_budget</f>
        <v>4250</v>
      </c>
      <c r="I105" s="105">
        <f>SUM(F105+H105)</f>
        <v>6750.18</v>
      </c>
    </row>
    <row r="106" spans="1:9" ht="13.5" thickBot="1">
      <c r="A106" s="15"/>
      <c r="B106" s="16"/>
      <c r="C106" s="16"/>
      <c r="D106" s="110"/>
      <c r="E106" s="110"/>
      <c r="F106" s="111"/>
      <c r="G106" s="111"/>
      <c r="H106" s="111"/>
      <c r="I106" s="105"/>
    </row>
    <row r="107" spans="1:9" ht="12.75">
      <c r="A107" s="35" t="s">
        <v>613</v>
      </c>
      <c r="B107" s="36"/>
      <c r="C107" s="36"/>
      <c r="D107" s="37"/>
      <c r="E107" s="37"/>
      <c r="F107" s="36"/>
      <c r="G107" s="36"/>
      <c r="H107" s="38"/>
      <c r="I107" s="105"/>
    </row>
    <row r="108" spans="1:9" ht="12.75">
      <c r="A108" s="19" t="s">
        <v>1</v>
      </c>
      <c r="B108" s="4" t="s">
        <v>2</v>
      </c>
      <c r="C108" s="4"/>
      <c r="D108" s="31" t="s">
        <v>3</v>
      </c>
      <c r="E108" s="31" t="s">
        <v>4</v>
      </c>
      <c r="F108" s="4" t="s">
        <v>5</v>
      </c>
      <c r="G108" s="4"/>
      <c r="H108" s="20" t="s">
        <v>6</v>
      </c>
      <c r="I108" s="105"/>
    </row>
    <row r="109" spans="1:9" ht="12.75">
      <c r="A109" s="59">
        <v>37845</v>
      </c>
      <c r="B109" s="63" t="s">
        <v>635</v>
      </c>
      <c r="C109" s="63" t="s">
        <v>636</v>
      </c>
      <c r="D109" s="58"/>
      <c r="E109" s="58">
        <v>133.81</v>
      </c>
      <c r="F109" s="56">
        <v>133.81</v>
      </c>
      <c r="G109" s="56"/>
      <c r="H109" s="57"/>
      <c r="I109" s="105"/>
    </row>
    <row r="110" spans="1:9" ht="12.75">
      <c r="A110" s="59">
        <v>37865</v>
      </c>
      <c r="B110" s="63" t="s">
        <v>637</v>
      </c>
      <c r="C110" s="63" t="s">
        <v>638</v>
      </c>
      <c r="D110" s="64"/>
      <c r="E110" s="58">
        <v>194.04</v>
      </c>
      <c r="F110" s="56">
        <v>194.04</v>
      </c>
      <c r="G110" s="56"/>
      <c r="H110" s="57"/>
      <c r="I110" s="105"/>
    </row>
    <row r="111" spans="1:9" ht="12.75">
      <c r="A111" s="59">
        <v>37881</v>
      </c>
      <c r="B111" s="63" t="s">
        <v>650</v>
      </c>
      <c r="C111" s="56" t="s">
        <v>636</v>
      </c>
      <c r="D111" s="58"/>
      <c r="E111" s="58">
        <v>116.36</v>
      </c>
      <c r="F111" s="56">
        <v>116.36</v>
      </c>
      <c r="G111" s="56"/>
      <c r="H111" s="57"/>
      <c r="I111" s="105"/>
    </row>
    <row r="112" spans="1:9" ht="12.75">
      <c r="A112" s="59"/>
      <c r="B112" s="56"/>
      <c r="C112" s="56"/>
      <c r="D112" s="60"/>
      <c r="E112" s="58"/>
      <c r="F112" s="56"/>
      <c r="G112" s="56"/>
      <c r="H112" s="57"/>
      <c r="I112" s="105"/>
    </row>
    <row r="113" spans="1:9" ht="13.5" thickBot="1">
      <c r="A113" s="23" t="s">
        <v>120</v>
      </c>
      <c r="B113" s="24"/>
      <c r="C113" s="24"/>
      <c r="D113" s="107">
        <f>SUM(D109:D112)</f>
        <v>0</v>
      </c>
      <c r="E113" s="107">
        <f>SUM(E109:E112)</f>
        <v>444.21000000000004</v>
      </c>
      <c r="F113" s="108">
        <f>SUM(D113-E113)</f>
        <v>-444.21000000000004</v>
      </c>
      <c r="G113" s="108"/>
      <c r="H113" s="109">
        <f>New_Parent</f>
        <v>500</v>
      </c>
      <c r="I113" s="105"/>
    </row>
    <row r="114" spans="1:9" ht="13.5" thickBot="1">
      <c r="A114" s="15"/>
      <c r="B114" s="16"/>
      <c r="C114" s="16"/>
      <c r="D114" s="110"/>
      <c r="E114" s="110"/>
      <c r="F114" s="111"/>
      <c r="G114" s="111"/>
      <c r="H114" s="111"/>
      <c r="I114" s="105"/>
    </row>
    <row r="115" spans="1:8" ht="12.75">
      <c r="A115" s="41" t="s">
        <v>114</v>
      </c>
      <c r="B115" s="36"/>
      <c r="C115" s="36"/>
      <c r="D115" s="37"/>
      <c r="E115" s="37"/>
      <c r="F115" s="36"/>
      <c r="G115" s="36"/>
      <c r="H115" s="38"/>
    </row>
    <row r="116" spans="1:9" ht="12.75">
      <c r="A116" s="33" t="s">
        <v>1</v>
      </c>
      <c r="B116" s="4" t="s">
        <v>2</v>
      </c>
      <c r="C116" s="4"/>
      <c r="D116" s="31" t="s">
        <v>3</v>
      </c>
      <c r="E116" s="31" t="s">
        <v>4</v>
      </c>
      <c r="F116" s="4" t="s">
        <v>5</v>
      </c>
      <c r="G116" s="4"/>
      <c r="H116" s="20" t="s">
        <v>6</v>
      </c>
      <c r="I116" s="4" t="s">
        <v>107</v>
      </c>
    </row>
    <row r="117" spans="1:9" ht="12.75">
      <c r="A117" s="21">
        <v>38117</v>
      </c>
      <c r="B117" s="16" t="s">
        <v>786</v>
      </c>
      <c r="C117" s="16" t="s">
        <v>787</v>
      </c>
      <c r="D117" s="110"/>
      <c r="E117" s="110">
        <v>100</v>
      </c>
      <c r="F117" s="111"/>
      <c r="G117" s="111"/>
      <c r="H117" s="112"/>
      <c r="I117" s="105"/>
    </row>
    <row r="118" spans="1:9" ht="12.75">
      <c r="A118" s="21">
        <v>38117</v>
      </c>
      <c r="B118" s="16" t="s">
        <v>68</v>
      </c>
      <c r="C118" s="56" t="s">
        <v>787</v>
      </c>
      <c r="D118" s="110">
        <v>100</v>
      </c>
      <c r="E118" s="110"/>
      <c r="F118" s="111"/>
      <c r="G118" s="111"/>
      <c r="H118" s="112"/>
      <c r="I118" s="105"/>
    </row>
    <row r="119" spans="1:9" ht="12.75">
      <c r="A119" s="21"/>
      <c r="B119" s="16"/>
      <c r="C119" s="16"/>
      <c r="D119" s="110"/>
      <c r="E119" s="110"/>
      <c r="F119" s="111"/>
      <c r="G119" s="111"/>
      <c r="H119" s="112"/>
      <c r="I119" s="105"/>
    </row>
    <row r="120" spans="1:9" ht="13.5" thickBot="1">
      <c r="A120" s="23" t="s">
        <v>134</v>
      </c>
      <c r="B120" s="24"/>
      <c r="C120" s="24"/>
      <c r="D120" s="107">
        <f>SUM(D117:D119)</f>
        <v>100</v>
      </c>
      <c r="E120" s="107">
        <f>SUM(E117:E119)</f>
        <v>100</v>
      </c>
      <c r="F120" s="108">
        <f>SUM(D120-E120)</f>
        <v>0</v>
      </c>
      <c r="G120" s="108"/>
      <c r="H120" s="109">
        <f>-'2002-2003 Report'!C15</f>
        <v>-500</v>
      </c>
      <c r="I120" s="105">
        <f>SUM(F120+H120)</f>
        <v>-500</v>
      </c>
    </row>
    <row r="121" spans="1:5" ht="13.5" thickBot="1">
      <c r="A121" s="14"/>
      <c r="D121" s="9"/>
      <c r="E121" s="9"/>
    </row>
    <row r="122" spans="1:8" ht="12.75">
      <c r="A122" s="41" t="s">
        <v>135</v>
      </c>
      <c r="B122" s="36"/>
      <c r="C122" s="36"/>
      <c r="D122" s="37"/>
      <c r="E122" s="37"/>
      <c r="F122" s="36"/>
      <c r="G122" s="36"/>
      <c r="H122" s="38"/>
    </row>
    <row r="123" spans="1:8" ht="12.75">
      <c r="A123" s="33" t="s">
        <v>1</v>
      </c>
      <c r="B123" s="4" t="s">
        <v>2</v>
      </c>
      <c r="C123" s="4"/>
      <c r="D123" s="31" t="s">
        <v>3</v>
      </c>
      <c r="E123" s="31" t="s">
        <v>4</v>
      </c>
      <c r="F123" s="4" t="s">
        <v>5</v>
      </c>
      <c r="G123" s="4"/>
      <c r="H123" s="20" t="s">
        <v>6</v>
      </c>
    </row>
    <row r="124" spans="1:8" ht="12.75">
      <c r="A124" s="21">
        <v>37855</v>
      </c>
      <c r="B124" s="16" t="s">
        <v>633</v>
      </c>
      <c r="C124" s="16" t="s">
        <v>634</v>
      </c>
      <c r="D124" s="110"/>
      <c r="E124" s="110">
        <v>52.92</v>
      </c>
      <c r="F124" s="111">
        <v>52.92</v>
      </c>
      <c r="G124" s="111"/>
      <c r="H124" s="112"/>
    </row>
    <row r="125" spans="1:8" ht="12.75">
      <c r="A125" s="21">
        <v>37873</v>
      </c>
      <c r="B125" s="16" t="s">
        <v>651</v>
      </c>
      <c r="C125" s="16" t="s">
        <v>652</v>
      </c>
      <c r="D125" s="110"/>
      <c r="E125" s="110">
        <v>25.96</v>
      </c>
      <c r="F125" s="111">
        <v>25.96</v>
      </c>
      <c r="G125" s="111"/>
      <c r="H125" s="112"/>
    </row>
    <row r="126" spans="1:8" ht="12.75">
      <c r="A126" s="21">
        <v>37901</v>
      </c>
      <c r="B126" s="61" t="s">
        <v>675</v>
      </c>
      <c r="C126" s="16" t="s">
        <v>685</v>
      </c>
      <c r="D126" s="110"/>
      <c r="E126" s="110">
        <v>25.96</v>
      </c>
      <c r="F126" s="111"/>
      <c r="G126" s="111"/>
      <c r="H126" s="112"/>
    </row>
    <row r="127" spans="1:8" ht="12.75">
      <c r="A127" s="21">
        <v>37936</v>
      </c>
      <c r="B127" s="61" t="s">
        <v>701</v>
      </c>
      <c r="C127" s="61" t="s">
        <v>702</v>
      </c>
      <c r="D127" s="110"/>
      <c r="E127" s="110">
        <v>6</v>
      </c>
      <c r="F127" s="111"/>
      <c r="G127" s="111"/>
      <c r="H127" s="112"/>
    </row>
    <row r="128" spans="1:8" ht="12.75">
      <c r="A128" s="21">
        <v>37936</v>
      </c>
      <c r="B128" s="61" t="s">
        <v>703</v>
      </c>
      <c r="C128" s="61" t="s">
        <v>652</v>
      </c>
      <c r="D128" s="110"/>
      <c r="E128" s="110">
        <v>12.98</v>
      </c>
      <c r="F128" s="111"/>
      <c r="G128" s="111"/>
      <c r="H128" s="112"/>
    </row>
    <row r="129" spans="1:8" ht="12.75">
      <c r="A129" s="21">
        <v>37999</v>
      </c>
      <c r="B129" s="61" t="s">
        <v>728</v>
      </c>
      <c r="C129" s="61" t="s">
        <v>652</v>
      </c>
      <c r="D129" s="110"/>
      <c r="E129" s="110">
        <v>37.88</v>
      </c>
      <c r="F129" s="111"/>
      <c r="G129" s="111"/>
      <c r="H129" s="112"/>
    </row>
    <row r="130" spans="1:8" ht="12.75">
      <c r="A130" s="21">
        <v>38027</v>
      </c>
      <c r="B130" s="61" t="s">
        <v>747</v>
      </c>
      <c r="C130" s="61" t="s">
        <v>652</v>
      </c>
      <c r="D130" s="110"/>
      <c r="E130" s="110">
        <v>12.98</v>
      </c>
      <c r="F130" s="111"/>
      <c r="G130" s="111"/>
      <c r="H130" s="112"/>
    </row>
    <row r="131" spans="1:8" ht="12.75">
      <c r="A131" s="21">
        <v>38090</v>
      </c>
      <c r="B131" s="61" t="s">
        <v>780</v>
      </c>
      <c r="C131" s="61" t="s">
        <v>652</v>
      </c>
      <c r="D131" s="110"/>
      <c r="E131" s="110">
        <v>18.39</v>
      </c>
      <c r="F131" s="111"/>
      <c r="G131" s="111"/>
      <c r="H131" s="112"/>
    </row>
    <row r="132" spans="1:8" ht="12.75">
      <c r="A132" s="21">
        <v>38118</v>
      </c>
      <c r="B132" s="61" t="s">
        <v>793</v>
      </c>
      <c r="C132" s="61" t="s">
        <v>685</v>
      </c>
      <c r="D132" s="110"/>
      <c r="E132" s="110">
        <v>12.98</v>
      </c>
      <c r="F132" s="111"/>
      <c r="G132" s="111"/>
      <c r="H132" s="112"/>
    </row>
    <row r="133" spans="1:8" ht="12.75">
      <c r="A133" s="21"/>
      <c r="B133" s="16"/>
      <c r="C133" s="16"/>
      <c r="D133" s="110"/>
      <c r="E133" s="110"/>
      <c r="F133" s="111"/>
      <c r="G133" s="111"/>
      <c r="H133" s="112"/>
    </row>
    <row r="134" spans="1:8" ht="13.5" thickBot="1">
      <c r="A134" s="23" t="s">
        <v>149</v>
      </c>
      <c r="B134" s="24"/>
      <c r="C134" s="24"/>
      <c r="D134" s="107">
        <f>SUM(D124:D133)</f>
        <v>0</v>
      </c>
      <c r="E134" s="107">
        <f>SUM(E124:E133)</f>
        <v>206.04999999999998</v>
      </c>
      <c r="F134" s="108">
        <f>SUM(D134-E134)</f>
        <v>-206.04999999999998</v>
      </c>
      <c r="G134" s="108"/>
      <c r="H134" s="109">
        <f>-'2002-2003 Report'!C16</f>
        <v>-560</v>
      </c>
    </row>
    <row r="135" spans="1:5" ht="13.5" thickBot="1">
      <c r="A135" s="14"/>
      <c r="D135" s="9"/>
      <c r="E135" s="9"/>
    </row>
    <row r="136" spans="1:8" ht="12.75">
      <c r="A136" s="41" t="s">
        <v>732</v>
      </c>
      <c r="B136" s="36"/>
      <c r="C136" s="36"/>
      <c r="D136" s="37"/>
      <c r="E136" s="37"/>
      <c r="F136" s="36"/>
      <c r="G136" s="36"/>
      <c r="H136" s="38"/>
    </row>
    <row r="137" spans="1:9" ht="12.75">
      <c r="A137" s="33" t="s">
        <v>1</v>
      </c>
      <c r="B137" s="4" t="s">
        <v>2</v>
      </c>
      <c r="C137" s="4"/>
      <c r="D137" s="31" t="s">
        <v>3</v>
      </c>
      <c r="E137" s="31" t="s">
        <v>4</v>
      </c>
      <c r="F137" s="4" t="s">
        <v>5</v>
      </c>
      <c r="G137" s="4"/>
      <c r="H137" s="20" t="s">
        <v>6</v>
      </c>
      <c r="I137" s="4" t="s">
        <v>107</v>
      </c>
    </row>
    <row r="138" spans="1:9" ht="12.75">
      <c r="A138" s="21">
        <v>37889</v>
      </c>
      <c r="B138" s="16" t="s">
        <v>671</v>
      </c>
      <c r="C138" s="16" t="s">
        <v>672</v>
      </c>
      <c r="D138" s="110"/>
      <c r="E138" s="110">
        <v>125</v>
      </c>
      <c r="F138" s="111"/>
      <c r="G138" s="111"/>
      <c r="H138" s="112"/>
      <c r="I138" s="105"/>
    </row>
    <row r="139" spans="1:9" ht="12.75">
      <c r="A139" s="21">
        <v>37941</v>
      </c>
      <c r="B139" s="16" t="s">
        <v>713</v>
      </c>
      <c r="C139" s="16" t="s">
        <v>714</v>
      </c>
      <c r="D139" s="110"/>
      <c r="E139" s="110">
        <v>50</v>
      </c>
      <c r="F139" s="111"/>
      <c r="G139" s="111"/>
      <c r="H139" s="112"/>
      <c r="I139" s="105"/>
    </row>
    <row r="140" spans="1:9" ht="12.75">
      <c r="A140" s="21">
        <v>37966</v>
      </c>
      <c r="B140" s="61" t="s">
        <v>716</v>
      </c>
      <c r="C140" s="16" t="s">
        <v>717</v>
      </c>
      <c r="D140" s="110"/>
      <c r="E140" s="110">
        <v>300</v>
      </c>
      <c r="F140" s="111"/>
      <c r="G140" s="111"/>
      <c r="H140" s="112"/>
      <c r="I140" s="105"/>
    </row>
    <row r="141" spans="1:9" ht="12.75">
      <c r="A141" s="21">
        <v>38012</v>
      </c>
      <c r="B141" s="61" t="s">
        <v>733</v>
      </c>
      <c r="C141" s="61" t="s">
        <v>734</v>
      </c>
      <c r="D141" s="110"/>
      <c r="E141" s="110">
        <v>250</v>
      </c>
      <c r="F141" s="111"/>
      <c r="G141" s="111"/>
      <c r="H141" s="112"/>
      <c r="I141" s="105"/>
    </row>
    <row r="142" spans="1:9" ht="12.75">
      <c r="A142" s="21">
        <v>38148</v>
      </c>
      <c r="B142" s="61" t="s">
        <v>791</v>
      </c>
      <c r="C142" s="61" t="s">
        <v>792</v>
      </c>
      <c r="D142" s="110"/>
      <c r="E142" s="110">
        <v>100</v>
      </c>
      <c r="F142" s="111"/>
      <c r="G142" s="111"/>
      <c r="H142" s="112"/>
      <c r="I142" s="105"/>
    </row>
    <row r="143" spans="1:9" ht="12.75">
      <c r="A143" s="21">
        <v>38224</v>
      </c>
      <c r="B143" s="61" t="s">
        <v>799</v>
      </c>
      <c r="C143" s="61" t="s">
        <v>158</v>
      </c>
      <c r="D143" s="110"/>
      <c r="E143" s="110">
        <v>250</v>
      </c>
      <c r="F143" s="111"/>
      <c r="G143" s="111"/>
      <c r="H143" s="112"/>
      <c r="I143" s="105"/>
    </row>
    <row r="144" spans="1:9" ht="12.75">
      <c r="A144" s="21"/>
      <c r="B144" s="16"/>
      <c r="C144" s="16"/>
      <c r="D144" s="110"/>
      <c r="E144" s="110"/>
      <c r="F144" s="111"/>
      <c r="G144" s="111"/>
      <c r="H144" s="112"/>
      <c r="I144" s="105"/>
    </row>
    <row r="145" spans="1:9" ht="13.5" thickBot="1">
      <c r="A145" s="23" t="s">
        <v>165</v>
      </c>
      <c r="B145" s="24"/>
      <c r="C145" s="24"/>
      <c r="D145" s="107">
        <f>SUM(D138:D144)</f>
        <v>0</v>
      </c>
      <c r="E145" s="107">
        <f>SUM(E138:E144)</f>
        <v>1075</v>
      </c>
      <c r="F145" s="108">
        <f>SUM(D145-E145)</f>
        <v>-1075</v>
      </c>
      <c r="G145" s="108"/>
      <c r="H145" s="109">
        <v>1000</v>
      </c>
      <c r="I145" s="105">
        <f>SUM(F145+H145)</f>
        <v>-75</v>
      </c>
    </row>
    <row r="146" spans="1:5" ht="13.5" thickBot="1">
      <c r="A146" s="14"/>
      <c r="D146" s="9"/>
      <c r="E146" s="9"/>
    </row>
    <row r="147" spans="1:8" ht="12.75">
      <c r="A147" s="41" t="s">
        <v>166</v>
      </c>
      <c r="B147" s="36"/>
      <c r="C147" s="36"/>
      <c r="D147" s="37"/>
      <c r="E147" s="37"/>
      <c r="F147" s="36"/>
      <c r="G147" s="36"/>
      <c r="H147" s="38"/>
    </row>
    <row r="148" spans="1:8" ht="12.75">
      <c r="A148" s="33" t="s">
        <v>1</v>
      </c>
      <c r="B148" s="4" t="s">
        <v>2</v>
      </c>
      <c r="C148" s="4"/>
      <c r="D148" s="31" t="s">
        <v>3</v>
      </c>
      <c r="E148" s="31" t="s">
        <v>4</v>
      </c>
      <c r="F148" s="4" t="s">
        <v>5</v>
      </c>
      <c r="G148" s="4"/>
      <c r="H148" s="20" t="s">
        <v>6</v>
      </c>
    </row>
    <row r="149" spans="1:8" ht="12.75">
      <c r="A149" s="21">
        <v>38037</v>
      </c>
      <c r="B149" s="16" t="s">
        <v>753</v>
      </c>
      <c r="C149" s="16" t="s">
        <v>754</v>
      </c>
      <c r="D149" s="110"/>
      <c r="E149" s="110">
        <v>2416.5</v>
      </c>
      <c r="F149" s="111"/>
      <c r="G149" s="111"/>
      <c r="H149" s="112"/>
    </row>
    <row r="150" spans="1:8" ht="12.75">
      <c r="A150" s="21">
        <v>38040</v>
      </c>
      <c r="B150" s="16" t="s">
        <v>68</v>
      </c>
      <c r="C150" s="16" t="s">
        <v>759</v>
      </c>
      <c r="D150" s="110">
        <v>1652</v>
      </c>
      <c r="E150" s="110"/>
      <c r="F150" s="111"/>
      <c r="G150" s="111"/>
      <c r="H150" s="112"/>
    </row>
    <row r="151" spans="1:8" ht="12.75">
      <c r="A151" s="21">
        <v>38040</v>
      </c>
      <c r="B151" s="61" t="s">
        <v>68</v>
      </c>
      <c r="C151" s="16" t="s">
        <v>760</v>
      </c>
      <c r="D151" s="110">
        <v>1652</v>
      </c>
      <c r="E151" s="110"/>
      <c r="F151" s="111"/>
      <c r="G151" s="111"/>
      <c r="H151" s="112"/>
    </row>
    <row r="152" spans="1:8" ht="12.75">
      <c r="A152" s="21">
        <v>38040</v>
      </c>
      <c r="B152" s="61" t="s">
        <v>68</v>
      </c>
      <c r="C152" s="61" t="s">
        <v>761</v>
      </c>
      <c r="D152" s="110">
        <v>112</v>
      </c>
      <c r="E152" s="110"/>
      <c r="F152" s="111"/>
      <c r="G152" s="111"/>
      <c r="H152" s="112"/>
    </row>
    <row r="153" spans="1:8" ht="12.75">
      <c r="A153" s="21">
        <v>38047</v>
      </c>
      <c r="B153" s="61" t="s">
        <v>68</v>
      </c>
      <c r="C153" s="61" t="s">
        <v>764</v>
      </c>
      <c r="D153" s="110">
        <v>139</v>
      </c>
      <c r="E153" s="110"/>
      <c r="F153" s="111"/>
      <c r="G153" s="111"/>
      <c r="H153" s="112"/>
    </row>
    <row r="154" spans="1:8" ht="12.75">
      <c r="A154" s="21">
        <v>38054</v>
      </c>
      <c r="B154" s="61" t="s">
        <v>68</v>
      </c>
      <c r="C154" s="61" t="s">
        <v>774</v>
      </c>
      <c r="D154" s="110">
        <v>196</v>
      </c>
      <c r="E154" s="110"/>
      <c r="F154" s="111"/>
      <c r="G154" s="111"/>
      <c r="H154" s="112"/>
    </row>
    <row r="155" spans="1:8" ht="12.75">
      <c r="A155" s="21">
        <v>38118</v>
      </c>
      <c r="B155" s="61" t="s">
        <v>68</v>
      </c>
      <c r="C155" s="61" t="s">
        <v>788</v>
      </c>
      <c r="D155" s="110">
        <v>91</v>
      </c>
      <c r="E155" s="110"/>
      <c r="F155" s="111"/>
      <c r="G155" s="111"/>
      <c r="H155" s="112"/>
    </row>
    <row r="156" spans="1:8" ht="12.75">
      <c r="A156" s="21"/>
      <c r="B156" s="16"/>
      <c r="C156" s="16"/>
      <c r="D156" s="106"/>
      <c r="E156" s="110"/>
      <c r="F156" s="111"/>
      <c r="G156" s="111"/>
      <c r="H156" s="112"/>
    </row>
    <row r="157" spans="1:8" ht="13.5" thickBot="1">
      <c r="A157" s="23" t="s">
        <v>172</v>
      </c>
      <c r="B157" s="24"/>
      <c r="C157" s="24"/>
      <c r="D157" s="107">
        <f>SUM(D149:D156)</f>
        <v>3842</v>
      </c>
      <c r="E157" s="107">
        <f>SUM(E149:E156)</f>
        <v>2416.5</v>
      </c>
      <c r="F157" s="108">
        <f>SUM(D157-E157)</f>
        <v>1425.5</v>
      </c>
      <c r="G157" s="108"/>
      <c r="H157" s="109">
        <f>'2002-2003 Report'!C33-'2002-2003 Report'!C18</f>
        <v>3700</v>
      </c>
    </row>
    <row r="158" spans="1:8" ht="13.5" thickBot="1">
      <c r="A158" s="15"/>
      <c r="B158" s="16"/>
      <c r="C158" s="16"/>
      <c r="D158" s="110"/>
      <c r="E158" s="110"/>
      <c r="F158" s="111"/>
      <c r="G158" s="111"/>
      <c r="H158" s="111"/>
    </row>
    <row r="159" spans="1:8" ht="12.75">
      <c r="A159" s="41" t="s">
        <v>173</v>
      </c>
      <c r="B159" s="36"/>
      <c r="C159" s="36"/>
      <c r="D159" s="37"/>
      <c r="E159" s="37"/>
      <c r="F159" s="36"/>
      <c r="G159" s="36"/>
      <c r="H159" s="38"/>
    </row>
    <row r="160" spans="1:8" ht="12.75">
      <c r="A160" s="33" t="s">
        <v>1</v>
      </c>
      <c r="B160" s="4" t="s">
        <v>2</v>
      </c>
      <c r="C160" s="4"/>
      <c r="D160" s="31" t="s">
        <v>3</v>
      </c>
      <c r="E160" s="31" t="s">
        <v>4</v>
      </c>
      <c r="F160" s="4" t="s">
        <v>5</v>
      </c>
      <c r="G160" s="4"/>
      <c r="H160" s="20" t="s">
        <v>6</v>
      </c>
    </row>
    <row r="161" spans="1:8" ht="12.75">
      <c r="A161" s="21">
        <v>37974</v>
      </c>
      <c r="B161" s="16" t="s">
        <v>718</v>
      </c>
      <c r="C161" s="16" t="s">
        <v>719</v>
      </c>
      <c r="D161" s="110"/>
      <c r="E161" s="106">
        <v>84.44</v>
      </c>
      <c r="F161" s="111"/>
      <c r="G161" s="111"/>
      <c r="H161" s="112"/>
    </row>
    <row r="162" spans="1:8" ht="12.75">
      <c r="A162" s="21">
        <v>38106</v>
      </c>
      <c r="B162" s="16" t="s">
        <v>784</v>
      </c>
      <c r="C162" s="16" t="s">
        <v>785</v>
      </c>
      <c r="D162" s="110"/>
      <c r="E162" s="106">
        <v>1000</v>
      </c>
      <c r="F162" s="111"/>
      <c r="G162" s="111"/>
      <c r="H162" s="112"/>
    </row>
    <row r="163" spans="1:8" ht="12.75">
      <c r="A163" s="21"/>
      <c r="B163" s="16"/>
      <c r="C163" s="16"/>
      <c r="D163" s="110"/>
      <c r="E163" s="106"/>
      <c r="F163" s="111"/>
      <c r="G163" s="111"/>
      <c r="H163" s="112"/>
    </row>
    <row r="164" spans="1:8" ht="13.5" thickBot="1">
      <c r="A164" s="23" t="s">
        <v>178</v>
      </c>
      <c r="B164" s="24"/>
      <c r="C164" s="24"/>
      <c r="D164" s="107">
        <f>SUM(D161:D163)</f>
        <v>0</v>
      </c>
      <c r="E164" s="107">
        <f>SUM(E161:E163)</f>
        <v>1084.44</v>
      </c>
      <c r="F164" s="108">
        <f>SUM(D164-E164)</f>
        <v>-1084.44</v>
      </c>
      <c r="G164" s="108"/>
      <c r="H164" s="109">
        <f>Teacher_Appreciation_budget</f>
        <v>2000</v>
      </c>
    </row>
    <row r="165" spans="1:8" ht="12.75">
      <c r="A165" s="15"/>
      <c r="B165" s="16"/>
      <c r="C165" s="16"/>
      <c r="D165" s="110"/>
      <c r="E165" s="110"/>
      <c r="F165" s="111"/>
      <c r="G165" s="111"/>
      <c r="H165" s="111"/>
    </row>
    <row r="166" spans="1:8" ht="13.5" thickBot="1">
      <c r="A166" s="15"/>
      <c r="B166" s="16"/>
      <c r="C166" s="16"/>
      <c r="D166" s="110"/>
      <c r="E166" s="110"/>
      <c r="F166" s="111"/>
      <c r="G166" s="111"/>
      <c r="H166" s="111"/>
    </row>
    <row r="167" spans="1:8" ht="12.75">
      <c r="A167" s="41" t="s">
        <v>193</v>
      </c>
      <c r="B167" s="36"/>
      <c r="C167" s="36"/>
      <c r="D167" s="37"/>
      <c r="E167" s="37"/>
      <c r="F167" s="36"/>
      <c r="G167" s="36"/>
      <c r="H167" s="38"/>
    </row>
    <row r="168" spans="1:9" ht="12.75">
      <c r="A168" s="33" t="s">
        <v>1</v>
      </c>
      <c r="B168" s="4" t="s">
        <v>2</v>
      </c>
      <c r="C168" s="4"/>
      <c r="D168" s="31" t="s">
        <v>3</v>
      </c>
      <c r="E168" s="31" t="s">
        <v>4</v>
      </c>
      <c r="F168" s="4" t="s">
        <v>5</v>
      </c>
      <c r="G168" s="4"/>
      <c r="H168" s="20" t="s">
        <v>6</v>
      </c>
      <c r="I168" s="4" t="s">
        <v>107</v>
      </c>
    </row>
    <row r="169" spans="1:9" ht="12.75">
      <c r="A169" s="21">
        <v>37991</v>
      </c>
      <c r="B169" s="16" t="s">
        <v>721</v>
      </c>
      <c r="C169" s="16" t="s">
        <v>722</v>
      </c>
      <c r="D169" s="110"/>
      <c r="E169" s="110">
        <v>897.3</v>
      </c>
      <c r="F169" s="111"/>
      <c r="G169" s="111"/>
      <c r="H169" s="112"/>
      <c r="I169" s="105"/>
    </row>
    <row r="170" spans="1:9" ht="12.75">
      <c r="A170" s="21">
        <v>38008</v>
      </c>
      <c r="B170" s="16" t="s">
        <v>68</v>
      </c>
      <c r="C170" s="16" t="s">
        <v>731</v>
      </c>
      <c r="D170" s="110">
        <v>175</v>
      </c>
      <c r="E170" s="110"/>
      <c r="F170" s="111"/>
      <c r="G170" s="111"/>
      <c r="H170" s="112"/>
      <c r="I170" s="105"/>
    </row>
    <row r="171" spans="1:9" ht="12.75">
      <c r="A171" s="21">
        <v>38019</v>
      </c>
      <c r="B171" s="61" t="s">
        <v>68</v>
      </c>
      <c r="C171" s="16" t="s">
        <v>735</v>
      </c>
      <c r="D171" s="110">
        <v>535</v>
      </c>
      <c r="E171" s="110"/>
      <c r="F171" s="111"/>
      <c r="G171" s="111"/>
      <c r="H171" s="112"/>
      <c r="I171" s="105"/>
    </row>
    <row r="172" spans="1:9" ht="12.75">
      <c r="A172" s="21">
        <v>38027</v>
      </c>
      <c r="B172" s="61" t="s">
        <v>68</v>
      </c>
      <c r="C172" s="61" t="s">
        <v>743</v>
      </c>
      <c r="D172" s="110">
        <v>155</v>
      </c>
      <c r="E172" s="110"/>
      <c r="F172" s="111"/>
      <c r="G172" s="111"/>
      <c r="H172" s="112"/>
      <c r="I172" s="105"/>
    </row>
    <row r="173" spans="1:9" ht="12.75">
      <c r="A173" s="21">
        <v>38047</v>
      </c>
      <c r="B173" s="61" t="s">
        <v>68</v>
      </c>
      <c r="C173" s="61" t="s">
        <v>765</v>
      </c>
      <c r="D173" s="110">
        <v>330</v>
      </c>
      <c r="E173" s="110"/>
      <c r="F173" s="111"/>
      <c r="G173" s="111"/>
      <c r="H173" s="112"/>
      <c r="I173" s="105"/>
    </row>
    <row r="174" spans="1:9" ht="12.75">
      <c r="A174" s="21">
        <v>38054</v>
      </c>
      <c r="B174" s="61" t="s">
        <v>68</v>
      </c>
      <c r="C174" s="61" t="s">
        <v>774</v>
      </c>
      <c r="D174" s="110">
        <v>240</v>
      </c>
      <c r="E174" s="110"/>
      <c r="F174" s="111"/>
      <c r="G174" s="111"/>
      <c r="H174" s="112"/>
      <c r="I174" s="105"/>
    </row>
    <row r="175" spans="1:9" ht="12.75">
      <c r="A175" s="21">
        <v>38075</v>
      </c>
      <c r="B175" s="61" t="s">
        <v>776</v>
      </c>
      <c r="C175" s="61" t="s">
        <v>722</v>
      </c>
      <c r="D175" s="110"/>
      <c r="E175" s="110">
        <v>1345.95</v>
      </c>
      <c r="F175" s="111"/>
      <c r="G175" s="111"/>
      <c r="H175" s="112"/>
      <c r="I175" s="105"/>
    </row>
    <row r="176" spans="1:9" ht="12.75">
      <c r="A176" s="21">
        <v>38090</v>
      </c>
      <c r="B176" s="61" t="s">
        <v>798</v>
      </c>
      <c r="C176" s="61" t="s">
        <v>779</v>
      </c>
      <c r="D176" s="110"/>
      <c r="E176" s="110">
        <v>27.06</v>
      </c>
      <c r="F176" s="111"/>
      <c r="G176" s="111"/>
      <c r="H176" s="112"/>
      <c r="I176" s="105"/>
    </row>
    <row r="177" spans="1:9" ht="12.75">
      <c r="A177" s="21">
        <v>38118</v>
      </c>
      <c r="B177" s="61" t="s">
        <v>68</v>
      </c>
      <c r="C177" s="61" t="s">
        <v>788</v>
      </c>
      <c r="D177" s="110">
        <v>475</v>
      </c>
      <c r="E177" s="110"/>
      <c r="F177" s="111"/>
      <c r="G177" s="111"/>
      <c r="H177" s="112"/>
      <c r="I177" s="105"/>
    </row>
    <row r="178" spans="1:9" ht="12.75">
      <c r="A178" s="21">
        <v>38166</v>
      </c>
      <c r="B178" s="61" t="s">
        <v>68</v>
      </c>
      <c r="C178" s="61" t="s">
        <v>795</v>
      </c>
      <c r="D178" s="110">
        <v>1009</v>
      </c>
      <c r="E178" s="110"/>
      <c r="F178" s="111"/>
      <c r="G178" s="111"/>
      <c r="H178" s="112"/>
      <c r="I178" s="105"/>
    </row>
    <row r="179" spans="1:9" ht="12.75">
      <c r="A179" s="21">
        <v>38279</v>
      </c>
      <c r="B179" s="61" t="s">
        <v>68</v>
      </c>
      <c r="C179" s="61" t="s">
        <v>800</v>
      </c>
      <c r="D179" s="110">
        <v>670</v>
      </c>
      <c r="E179" s="110"/>
      <c r="F179" s="111"/>
      <c r="G179" s="111"/>
      <c r="H179" s="112"/>
      <c r="I179" s="105"/>
    </row>
    <row r="180" spans="1:9" ht="12.75">
      <c r="A180" s="21">
        <v>38279</v>
      </c>
      <c r="B180" s="61" t="s">
        <v>801</v>
      </c>
      <c r="C180" s="61" t="s">
        <v>802</v>
      </c>
      <c r="D180" s="110"/>
      <c r="E180" s="110">
        <v>1886.79</v>
      </c>
      <c r="F180" s="111"/>
      <c r="G180" s="111"/>
      <c r="H180" s="112"/>
      <c r="I180" s="105"/>
    </row>
    <row r="181" spans="1:9" ht="12.75">
      <c r="A181" s="21"/>
      <c r="B181" s="16"/>
      <c r="C181" s="16"/>
      <c r="D181" s="110"/>
      <c r="E181" s="110"/>
      <c r="F181" s="111"/>
      <c r="G181" s="111"/>
      <c r="H181" s="112"/>
      <c r="I181" s="105"/>
    </row>
    <row r="182" spans="1:9" ht="13.5" thickBot="1">
      <c r="A182" s="23" t="s">
        <v>198</v>
      </c>
      <c r="B182" s="24"/>
      <c r="C182" s="24"/>
      <c r="D182" s="107">
        <f>SUM(D169:D181)</f>
        <v>3589</v>
      </c>
      <c r="E182" s="107">
        <f>SUM(E169:E181)</f>
        <v>4157.1</v>
      </c>
      <c r="F182" s="108">
        <f>SUM(D182-E182)</f>
        <v>-568.1000000000004</v>
      </c>
      <c r="G182" s="108"/>
      <c r="H182" s="109">
        <v>125</v>
      </c>
      <c r="I182" s="105">
        <f>SUM(F182+H182)</f>
        <v>-443.10000000000036</v>
      </c>
    </row>
    <row r="183" spans="1:9" ht="12.75">
      <c r="A183" s="15"/>
      <c r="B183" s="16"/>
      <c r="C183" s="16"/>
      <c r="D183" s="110"/>
      <c r="E183" s="110"/>
      <c r="F183" s="111"/>
      <c r="G183" s="111"/>
      <c r="H183" s="111"/>
      <c r="I183" s="105"/>
    </row>
    <row r="185" spans="1:8" ht="12.75">
      <c r="A185" s="1"/>
      <c r="D185" s="1"/>
      <c r="H185" s="55"/>
    </row>
    <row r="186" spans="4:8" ht="12.75">
      <c r="D186" s="1"/>
      <c r="F186" s="1"/>
      <c r="G186" s="1"/>
      <c r="H186" s="55"/>
    </row>
    <row r="187" spans="4:8" ht="12.75">
      <c r="D187" s="1"/>
      <c r="F187" s="1"/>
      <c r="G187" s="1"/>
      <c r="H187" s="55"/>
    </row>
  </sheetData>
  <printOptions/>
  <pageMargins left="1" right="1" top="1" bottom="1" header="0.5" footer="0.5"/>
  <pageSetup fitToHeight="20" fitToWidth="1" horizontalDpi="300" verticalDpi="300" orientation="portrait" scale="94" r:id="rId1"/>
  <headerFooter alignWithMargins="0">
    <oddHeader>&amp;C&amp;"Arial,Bold"&amp;14 2003-2004 PTO Budget Detail</oddHeader>
    <oddFooter>&amp;L&amp;D&amp;RPage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22.7109375" style="0" customWidth="1"/>
    <col min="2" max="2" width="14.140625" style="0" customWidth="1"/>
    <col min="3" max="3" width="15.7109375" style="0" customWidth="1"/>
    <col min="4" max="4" width="14.140625" style="0" customWidth="1"/>
  </cols>
  <sheetData>
    <row r="1" spans="1:3" ht="15">
      <c r="A1" s="95" t="s">
        <v>606</v>
      </c>
      <c r="C1" s="95" t="s">
        <v>6</v>
      </c>
    </row>
    <row r="2" spans="2:4" ht="12.75">
      <c r="B2" s="44" t="s">
        <v>466</v>
      </c>
      <c r="C2" s="43" t="s">
        <v>607</v>
      </c>
      <c r="D2" s="43" t="s">
        <v>608</v>
      </c>
    </row>
    <row r="3" spans="1:4" ht="12.75">
      <c r="A3" s="1" t="s">
        <v>610</v>
      </c>
      <c r="B3" s="44"/>
      <c r="C3" s="43"/>
      <c r="D3" s="43"/>
    </row>
    <row r="4" spans="1:4" ht="12.75">
      <c r="A4" t="s">
        <v>106</v>
      </c>
      <c r="B4" s="5">
        <v>8500</v>
      </c>
      <c r="C4" s="12">
        <v>4250</v>
      </c>
      <c r="D4" s="5">
        <f aca="true" t="shared" si="0" ref="D4:D11">B4-C4</f>
        <v>4250</v>
      </c>
    </row>
    <row r="5" spans="1:4" ht="12.75">
      <c r="A5" t="s">
        <v>41</v>
      </c>
      <c r="B5" s="5">
        <v>9400</v>
      </c>
      <c r="C5" s="12">
        <v>3500</v>
      </c>
      <c r="D5" s="5">
        <f t="shared" si="0"/>
        <v>5900</v>
      </c>
    </row>
    <row r="6" spans="1:4" ht="12.75">
      <c r="A6" t="s">
        <v>649</v>
      </c>
      <c r="B6" s="5">
        <v>6500</v>
      </c>
      <c r="C6" s="12">
        <v>3000</v>
      </c>
      <c r="D6" s="5">
        <f t="shared" si="0"/>
        <v>3500</v>
      </c>
    </row>
    <row r="7" spans="1:4" ht="12.75">
      <c r="A7" t="s">
        <v>25</v>
      </c>
      <c r="B7" s="12">
        <v>1500</v>
      </c>
      <c r="C7" s="12">
        <v>1500</v>
      </c>
      <c r="D7" s="5">
        <f t="shared" si="0"/>
        <v>0</v>
      </c>
    </row>
    <row r="8" spans="1:4" ht="12.75">
      <c r="A8" t="s">
        <v>73</v>
      </c>
      <c r="B8" s="5">
        <v>12000</v>
      </c>
      <c r="C8" s="12">
        <v>2500</v>
      </c>
      <c r="D8" s="5">
        <f t="shared" si="0"/>
        <v>9500</v>
      </c>
    </row>
    <row r="9" spans="1:4" ht="12.75">
      <c r="A9" t="s">
        <v>99</v>
      </c>
      <c r="B9" s="5">
        <v>175</v>
      </c>
      <c r="C9" s="12">
        <v>150</v>
      </c>
      <c r="D9" s="5">
        <f t="shared" si="0"/>
        <v>25</v>
      </c>
    </row>
    <row r="10" spans="1:4" ht="12.75">
      <c r="A10" t="s">
        <v>463</v>
      </c>
      <c r="B10" s="5">
        <v>3125</v>
      </c>
      <c r="C10" s="12">
        <v>3000</v>
      </c>
      <c r="D10" s="5">
        <f t="shared" si="0"/>
        <v>125</v>
      </c>
    </row>
    <row r="11" spans="1:4" ht="12.75">
      <c r="A11" s="100" t="s">
        <v>612</v>
      </c>
      <c r="B11" s="8">
        <f>SUM(B4:B10)</f>
        <v>41200</v>
      </c>
      <c r="C11" s="8">
        <f>SUM(C4:C10)</f>
        <v>17900</v>
      </c>
      <c r="D11" s="8">
        <f t="shared" si="0"/>
        <v>23300</v>
      </c>
    </row>
    <row r="12" spans="1:4" ht="12.75">
      <c r="A12" s="1" t="s">
        <v>611</v>
      </c>
      <c r="B12" s="5"/>
      <c r="C12" s="12"/>
      <c r="D12" s="5"/>
    </row>
    <row r="13" spans="1:4" ht="12.75">
      <c r="A13" s="102" t="s">
        <v>613</v>
      </c>
      <c r="B13" s="5"/>
      <c r="C13" s="12">
        <v>500</v>
      </c>
      <c r="D13" s="5">
        <f aca="true" t="shared" si="1" ref="D13:D26">B13-C13</f>
        <v>-500</v>
      </c>
    </row>
    <row r="14" spans="1:4" ht="12.75">
      <c r="A14" s="102" t="s">
        <v>614</v>
      </c>
      <c r="B14" s="5"/>
      <c r="C14" s="12">
        <v>500</v>
      </c>
      <c r="D14" s="5">
        <f t="shared" si="1"/>
        <v>-500</v>
      </c>
    </row>
    <row r="15" spans="1:4" ht="12.75">
      <c r="A15" t="s">
        <v>150</v>
      </c>
      <c r="B15" s="5"/>
      <c r="C15" s="12">
        <v>1000</v>
      </c>
      <c r="D15" s="5">
        <f t="shared" si="1"/>
        <v>-1000</v>
      </c>
    </row>
    <row r="16" spans="1:4" ht="12.75">
      <c r="A16" t="s">
        <v>173</v>
      </c>
      <c r="B16" s="5"/>
      <c r="C16" s="12">
        <v>1500</v>
      </c>
      <c r="D16" s="5">
        <f t="shared" si="1"/>
        <v>-1500</v>
      </c>
    </row>
    <row r="17" spans="1:4" ht="12.75">
      <c r="A17" t="s">
        <v>179</v>
      </c>
      <c r="B17" s="5"/>
      <c r="C17" s="12">
        <f>50*11</f>
        <v>550</v>
      </c>
      <c r="D17" s="5">
        <f t="shared" si="1"/>
        <v>-550</v>
      </c>
    </row>
    <row r="18" spans="1:4" ht="12.75">
      <c r="A18" t="s">
        <v>644</v>
      </c>
      <c r="B18" s="5"/>
      <c r="C18" s="12">
        <v>15000</v>
      </c>
      <c r="D18" s="5">
        <f t="shared" si="1"/>
        <v>-15000</v>
      </c>
    </row>
    <row r="19" spans="1:4" ht="12.75">
      <c r="A19" t="s">
        <v>18</v>
      </c>
      <c r="B19" s="5"/>
      <c r="C19" s="12">
        <v>1500</v>
      </c>
      <c r="D19" s="5">
        <f t="shared" si="1"/>
        <v>-1500</v>
      </c>
    </row>
    <row r="20" spans="1:4" ht="12.75">
      <c r="A20" t="s">
        <v>135</v>
      </c>
      <c r="B20" s="5"/>
      <c r="C20" s="12">
        <v>400</v>
      </c>
      <c r="D20" s="5">
        <f t="shared" si="1"/>
        <v>-400</v>
      </c>
    </row>
    <row r="21" spans="1:4" ht="12.75">
      <c r="A21" t="s">
        <v>22</v>
      </c>
      <c r="B21" s="5"/>
      <c r="C21" s="12">
        <v>150</v>
      </c>
      <c r="D21" s="5">
        <f t="shared" si="1"/>
        <v>-150</v>
      </c>
    </row>
    <row r="22" spans="1:4" ht="12.75">
      <c r="A22" t="s">
        <v>460</v>
      </c>
      <c r="B22" s="5"/>
      <c r="C22" s="12">
        <v>300</v>
      </c>
      <c r="D22" s="5">
        <f t="shared" si="1"/>
        <v>-300</v>
      </c>
    </row>
    <row r="23" spans="1:4" ht="12.75">
      <c r="A23" s="100" t="s">
        <v>612</v>
      </c>
      <c r="B23" s="8">
        <f>SUM(B15:B22)</f>
        <v>0</v>
      </c>
      <c r="C23" s="8">
        <f>SUM(C13:C22)</f>
        <v>21400</v>
      </c>
      <c r="D23" s="8">
        <f t="shared" si="1"/>
        <v>-21400</v>
      </c>
    </row>
    <row r="24" spans="1:4" ht="12.75">
      <c r="A24" t="s">
        <v>9</v>
      </c>
      <c r="B24" s="5"/>
      <c r="C24" s="12">
        <v>7500</v>
      </c>
      <c r="D24" s="5">
        <f t="shared" si="1"/>
        <v>-7500</v>
      </c>
    </row>
    <row r="25" spans="1:4" ht="12.75">
      <c r="A25" t="s">
        <v>8</v>
      </c>
      <c r="B25" s="5">
        <v>7445.85</v>
      </c>
      <c r="C25" s="12"/>
      <c r="D25" s="5">
        <f t="shared" si="1"/>
        <v>7445.85</v>
      </c>
    </row>
    <row r="26" spans="1:4" ht="12.75">
      <c r="A26" s="1" t="s">
        <v>609</v>
      </c>
      <c r="B26" s="8">
        <f>SUM(B11+B25)</f>
        <v>48645.85</v>
      </c>
      <c r="C26" s="8">
        <f>C11+C23+C24</f>
        <v>46800</v>
      </c>
      <c r="D26" s="5">
        <f t="shared" si="1"/>
        <v>1845.8499999999985</v>
      </c>
    </row>
    <row r="27" ht="12.75">
      <c r="C27" s="46"/>
    </row>
    <row r="28" spans="1:3" ht="12.75">
      <c r="A28" s="16"/>
      <c r="C28" s="46"/>
    </row>
    <row r="29" spans="1:3" ht="12.75">
      <c r="A29" s="11"/>
      <c r="B29" s="11"/>
      <c r="C29" s="46"/>
    </row>
    <row r="30" spans="2:4" ht="12.75">
      <c r="B30" s="115"/>
      <c r="C30" s="115"/>
      <c r="D30" s="115"/>
    </row>
    <row r="31" spans="2:4" ht="12.75">
      <c r="B31" s="16"/>
      <c r="C31" s="16"/>
      <c r="D31" s="16"/>
    </row>
    <row r="32" spans="2:4" ht="12.75">
      <c r="B32" s="16"/>
      <c r="C32" s="16"/>
      <c r="D32" s="16"/>
    </row>
    <row r="33" spans="2:4" ht="12.75">
      <c r="B33" s="16"/>
      <c r="C33" s="16"/>
      <c r="D33" s="16"/>
    </row>
    <row r="34" spans="2:4" ht="12.75">
      <c r="B34" s="61"/>
      <c r="C34" s="16"/>
      <c r="D34" s="16"/>
    </row>
    <row r="35" spans="2:4" ht="12.75">
      <c r="B35" s="61"/>
      <c r="C35" s="16"/>
      <c r="D35" s="16"/>
    </row>
    <row r="36" spans="1:4" ht="12.75">
      <c r="A36" s="46"/>
      <c r="B36" s="16"/>
      <c r="C36" s="101"/>
      <c r="D36" s="101"/>
    </row>
    <row r="37" spans="2:4" ht="12.75">
      <c r="B37" s="101"/>
      <c r="C37" s="116"/>
      <c r="D37" s="16"/>
    </row>
    <row r="38" spans="1:4" ht="12.75">
      <c r="A38" s="16"/>
      <c r="B38" s="16"/>
      <c r="C38" s="116"/>
      <c r="D38" s="101"/>
    </row>
    <row r="39" spans="1:2" ht="12.75">
      <c r="A39" s="16"/>
      <c r="B39" s="5"/>
    </row>
    <row r="41" ht="12.75">
      <c r="A41" s="16"/>
    </row>
    <row r="42" ht="12.75">
      <c r="A42" s="16"/>
    </row>
    <row r="43" ht="12.75">
      <c r="A43" s="16"/>
    </row>
    <row r="44" ht="12.75">
      <c r="A44" s="16"/>
    </row>
  </sheetData>
  <printOptions gridLines="1" horizontalCentered="1"/>
  <pageMargins left="0.75" right="0.75" top="1" bottom="1" header="0.5" footer="0.5"/>
  <pageSetup horizontalDpi="600" verticalDpi="600" orientation="portrait" scale="125" r:id="rId1"/>
  <headerFooter alignWithMargins="0">
    <oddHeader>&amp;C2003-2004 PTO Proposed Budget</oddHeader>
    <oddFooter>&amp;L&amp;D&amp;R&amp;P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workbookViewId="0" topLeftCell="A229">
      <selection activeCell="J45" sqref="J45"/>
    </sheetView>
  </sheetViews>
  <sheetFormatPr defaultColWidth="9.140625" defaultRowHeight="12.75"/>
  <cols>
    <col min="1" max="1" width="10.140625" style="0" bestFit="1" customWidth="1"/>
    <col min="3" max="3" width="24.00390625" style="0" customWidth="1"/>
    <col min="4" max="4" width="11.57421875" style="0" customWidth="1"/>
    <col min="5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3.5" thickBot="1"/>
    <row r="2" spans="1:8" ht="12.75">
      <c r="A2" s="35" t="s">
        <v>0</v>
      </c>
      <c r="B2" s="36"/>
      <c r="C2" s="36"/>
      <c r="D2" s="36"/>
      <c r="E2" s="36"/>
      <c r="F2" s="36"/>
      <c r="G2" s="36"/>
      <c r="H2" s="38"/>
    </row>
    <row r="3" spans="1:8" ht="12.75">
      <c r="A3" s="19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20" t="s">
        <v>6</v>
      </c>
    </row>
    <row r="4" spans="1:8" ht="12.75">
      <c r="A4" s="21">
        <v>37408</v>
      </c>
      <c r="B4" s="42" t="s">
        <v>7</v>
      </c>
      <c r="C4" s="16" t="s">
        <v>8</v>
      </c>
      <c r="D4" s="28">
        <v>7445.85</v>
      </c>
      <c r="E4" s="29"/>
      <c r="F4" s="16"/>
      <c r="G4" s="16"/>
      <c r="H4" s="22"/>
    </row>
    <row r="5" spans="1:8" ht="12.75">
      <c r="A5" s="21"/>
      <c r="B5" s="42" t="s">
        <v>7</v>
      </c>
      <c r="C5" s="16" t="s">
        <v>9</v>
      </c>
      <c r="D5" s="29"/>
      <c r="E5" s="29"/>
      <c r="F5" s="16"/>
      <c r="G5" s="16"/>
      <c r="H5" s="22"/>
    </row>
    <row r="6" spans="1:8" ht="13.5" thickBot="1">
      <c r="A6" s="23" t="s">
        <v>10</v>
      </c>
      <c r="B6" s="24"/>
      <c r="C6" s="24"/>
      <c r="D6" s="30">
        <f>SUM(D4:D5)</f>
        <v>7445.85</v>
      </c>
      <c r="E6" s="30">
        <f>SUM(E4:E5)</f>
        <v>0</v>
      </c>
      <c r="F6" s="25">
        <f>SUM(D6-E6)</f>
        <v>7445.85</v>
      </c>
      <c r="G6" s="25"/>
      <c r="H6" s="26">
        <f>'2002-2003 Report'!C26-'2002-2003 Report'!C22</f>
        <v>-54.149999999999636</v>
      </c>
    </row>
    <row r="7" spans="1:5" ht="13.5" thickBot="1">
      <c r="A7" s="14"/>
      <c r="D7" s="9"/>
      <c r="E7" s="9"/>
    </row>
    <row r="8" spans="1:8" ht="12.75">
      <c r="A8" s="35" t="s">
        <v>11</v>
      </c>
      <c r="B8" s="36"/>
      <c r="C8" s="36"/>
      <c r="D8" s="37"/>
      <c r="E8" s="37"/>
      <c r="F8" s="36"/>
      <c r="G8" s="36"/>
      <c r="H8" s="38"/>
    </row>
    <row r="9" spans="1:8" ht="12.75">
      <c r="A9" s="19" t="s">
        <v>1</v>
      </c>
      <c r="B9" s="4" t="s">
        <v>2</v>
      </c>
      <c r="C9" s="4"/>
      <c r="D9" s="31" t="s">
        <v>3</v>
      </c>
      <c r="E9" s="31" t="s">
        <v>4</v>
      </c>
      <c r="F9" s="4" t="s">
        <v>5</v>
      </c>
      <c r="G9" s="4"/>
      <c r="H9" s="20" t="s">
        <v>6</v>
      </c>
    </row>
    <row r="10" spans="1:8" ht="12.75">
      <c r="A10" s="21">
        <v>37606</v>
      </c>
      <c r="B10" s="16" t="s">
        <v>12</v>
      </c>
      <c r="C10" s="16" t="s">
        <v>13</v>
      </c>
      <c r="D10" s="28"/>
      <c r="E10" s="29">
        <v>4000</v>
      </c>
      <c r="F10" s="16"/>
      <c r="G10" s="16"/>
      <c r="H10" s="22"/>
    </row>
    <row r="11" spans="1:8" ht="12.75">
      <c r="A11" s="21"/>
      <c r="B11" s="16"/>
      <c r="C11" s="16"/>
      <c r="D11" s="29"/>
      <c r="E11" s="29"/>
      <c r="F11" s="16"/>
      <c r="G11" s="16"/>
      <c r="H11" s="22"/>
    </row>
    <row r="12" spans="1:8" ht="13.5" thickBot="1">
      <c r="A12" s="23" t="s">
        <v>14</v>
      </c>
      <c r="B12" s="24"/>
      <c r="C12" s="24"/>
      <c r="D12" s="30">
        <f>SUM(D10:D11)</f>
        <v>0</v>
      </c>
      <c r="E12" s="30">
        <f>SUM(E10:E11)</f>
        <v>4000</v>
      </c>
      <c r="F12" s="25">
        <f>SUM(D12-E12)</f>
        <v>-4000</v>
      </c>
      <c r="G12" s="25"/>
      <c r="H12" s="26">
        <f>-'2002-2003 Report'!C5</f>
        <v>-4000</v>
      </c>
    </row>
    <row r="13" spans="1:5" ht="13.5" thickBot="1">
      <c r="A13" s="14"/>
      <c r="D13" s="9"/>
      <c r="E13" s="9"/>
    </row>
    <row r="14" spans="1:8" ht="12.75">
      <c r="A14" s="35" t="s">
        <v>15</v>
      </c>
      <c r="B14" s="36"/>
      <c r="C14" s="36"/>
      <c r="D14" s="37"/>
      <c r="E14" s="37"/>
      <c r="F14" s="36"/>
      <c r="G14" s="36"/>
      <c r="H14" s="38"/>
    </row>
    <row r="15" spans="1:8" ht="12.75">
      <c r="A15" s="19" t="s">
        <v>1</v>
      </c>
      <c r="B15" s="4" t="s">
        <v>2</v>
      </c>
      <c r="C15" s="4"/>
      <c r="D15" s="31" t="s">
        <v>3</v>
      </c>
      <c r="E15" s="31" t="s">
        <v>4</v>
      </c>
      <c r="F15" s="4" t="s">
        <v>5</v>
      </c>
      <c r="G15" s="4"/>
      <c r="H15" s="20" t="s">
        <v>6</v>
      </c>
    </row>
    <row r="16" spans="1:8" ht="12.75">
      <c r="A16" s="21">
        <v>37753</v>
      </c>
      <c r="B16" s="16" t="s">
        <v>16</v>
      </c>
      <c r="C16" s="16" t="s">
        <v>13</v>
      </c>
      <c r="D16" s="28"/>
      <c r="E16" s="29">
        <v>4000</v>
      </c>
      <c r="F16" s="16"/>
      <c r="G16" s="16"/>
      <c r="H16" s="22"/>
    </row>
    <row r="17" spans="1:8" ht="12.75">
      <c r="A17" s="21"/>
      <c r="B17" s="16"/>
      <c r="C17" s="16"/>
      <c r="D17" s="29"/>
      <c r="E17" s="29"/>
      <c r="F17" s="16"/>
      <c r="G17" s="16"/>
      <c r="H17" s="22"/>
    </row>
    <row r="18" spans="1:8" ht="13.5" thickBot="1">
      <c r="A18" s="23" t="s">
        <v>17</v>
      </c>
      <c r="B18" s="24"/>
      <c r="C18" s="24"/>
      <c r="D18" s="30">
        <f>SUM(D16:D17)</f>
        <v>0</v>
      </c>
      <c r="E18" s="30">
        <f>SUM(E16:E17)</f>
        <v>4000</v>
      </c>
      <c r="F18" s="25">
        <f>SUM(D18-E18)</f>
        <v>-4000</v>
      </c>
      <c r="G18" s="25"/>
      <c r="H18" s="26">
        <f>-'2002-2003 Report'!C6</f>
        <v>-4000</v>
      </c>
    </row>
    <row r="19" spans="1:8" ht="13.5" thickBot="1">
      <c r="A19" s="15"/>
      <c r="B19" s="16"/>
      <c r="C19" s="16"/>
      <c r="D19" s="32"/>
      <c r="E19" s="32"/>
      <c r="F19" s="17"/>
      <c r="G19" s="17"/>
      <c r="H19" s="17"/>
    </row>
    <row r="20" spans="1:8" ht="13.5" thickBot="1">
      <c r="A20" s="41" t="s">
        <v>18</v>
      </c>
      <c r="B20" s="36"/>
      <c r="C20" s="36"/>
      <c r="D20" s="37"/>
      <c r="E20" s="37"/>
      <c r="F20" s="36"/>
      <c r="G20" s="27"/>
      <c r="H20" s="38"/>
    </row>
    <row r="21" spans="1:8" ht="12.75">
      <c r="A21" s="33" t="s">
        <v>1</v>
      </c>
      <c r="B21" s="4" t="s">
        <v>2</v>
      </c>
      <c r="C21" s="4"/>
      <c r="D21" s="31" t="s">
        <v>3</v>
      </c>
      <c r="E21" s="31" t="s">
        <v>4</v>
      </c>
      <c r="F21" s="4" t="s">
        <v>5</v>
      </c>
      <c r="G21" s="4"/>
      <c r="H21" s="20" t="s">
        <v>6</v>
      </c>
    </row>
    <row r="22" spans="1:8" ht="12.75">
      <c r="A22" s="21">
        <v>37643</v>
      </c>
      <c r="B22" s="16" t="s">
        <v>19</v>
      </c>
      <c r="C22" s="16" t="s">
        <v>20</v>
      </c>
      <c r="D22" s="32"/>
      <c r="E22" s="32">
        <v>1500</v>
      </c>
      <c r="F22" s="17"/>
      <c r="G22" s="17"/>
      <c r="H22" s="34"/>
    </row>
    <row r="23" spans="1:8" ht="12.75">
      <c r="A23" s="21"/>
      <c r="B23" s="16"/>
      <c r="C23" s="16"/>
      <c r="D23" s="32"/>
      <c r="E23" s="32"/>
      <c r="F23" s="17"/>
      <c r="G23" s="17"/>
      <c r="H23" s="34"/>
    </row>
    <row r="24" spans="1:8" ht="12.75">
      <c r="A24" s="21"/>
      <c r="B24" s="16"/>
      <c r="C24" s="16"/>
      <c r="D24" s="32"/>
      <c r="E24" s="32"/>
      <c r="F24" s="17"/>
      <c r="G24" s="17"/>
      <c r="H24" s="34"/>
    </row>
    <row r="25" spans="1:8" ht="12.75">
      <c r="A25" s="21"/>
      <c r="B25" s="16"/>
      <c r="C25" s="16"/>
      <c r="D25" s="32"/>
      <c r="E25" s="32"/>
      <c r="F25" s="17"/>
      <c r="G25" s="17"/>
      <c r="H25" s="34"/>
    </row>
    <row r="26" spans="1:8" ht="13.5" thickBot="1">
      <c r="A26" s="23" t="s">
        <v>21</v>
      </c>
      <c r="B26" s="24"/>
      <c r="C26" s="24"/>
      <c r="D26" s="30">
        <f>SUM(D22:D25)</f>
        <v>0</v>
      </c>
      <c r="E26" s="30">
        <f>SUM(E22:E25)</f>
        <v>1500</v>
      </c>
      <c r="F26" s="25">
        <f>SUM(D26-E26)</f>
        <v>-1500</v>
      </c>
      <c r="G26" s="25"/>
      <c r="H26" s="26">
        <f>-'2002-2003 Report'!C7</f>
        <v>-1500</v>
      </c>
    </row>
    <row r="27" spans="1:8" ht="13.5" thickBot="1">
      <c r="A27" s="15"/>
      <c r="B27" s="16"/>
      <c r="C27" s="16"/>
      <c r="D27" s="32"/>
      <c r="E27" s="32"/>
      <c r="F27" s="17"/>
      <c r="G27" s="17"/>
      <c r="H27" s="17"/>
    </row>
    <row r="28" spans="1:8" ht="12.75">
      <c r="A28" s="41" t="s">
        <v>22</v>
      </c>
      <c r="B28" s="36"/>
      <c r="C28" s="36"/>
      <c r="D28" s="37"/>
      <c r="E28" s="37"/>
      <c r="F28" s="36"/>
      <c r="G28" s="36"/>
      <c r="H28" s="38"/>
    </row>
    <row r="29" spans="1:8" ht="12.75">
      <c r="A29" s="33" t="s">
        <v>1</v>
      </c>
      <c r="B29" s="4" t="s">
        <v>2</v>
      </c>
      <c r="C29" s="4"/>
      <c r="D29" s="31" t="s">
        <v>3</v>
      </c>
      <c r="E29" s="31" t="s">
        <v>4</v>
      </c>
      <c r="F29" s="4" t="s">
        <v>5</v>
      </c>
      <c r="G29" s="4"/>
      <c r="H29" s="20" t="s">
        <v>6</v>
      </c>
    </row>
    <row r="30" spans="1:8" ht="12.75">
      <c r="A30" s="21">
        <v>37687</v>
      </c>
      <c r="B30" s="16" t="s">
        <v>23</v>
      </c>
      <c r="C30" s="16" t="s">
        <v>13</v>
      </c>
      <c r="D30" s="32"/>
      <c r="E30" s="32">
        <v>200</v>
      </c>
      <c r="F30" s="17"/>
      <c r="G30" s="17"/>
      <c r="H30" s="34"/>
    </row>
    <row r="31" spans="1:8" ht="12.75">
      <c r="A31" s="21"/>
      <c r="B31" s="16"/>
      <c r="C31" s="16"/>
      <c r="D31" s="32"/>
      <c r="E31" s="32"/>
      <c r="F31" s="17"/>
      <c r="G31" s="17"/>
      <c r="H31" s="34"/>
    </row>
    <row r="32" spans="1:8" ht="12.75">
      <c r="A32" s="21"/>
      <c r="B32" s="16"/>
      <c r="C32" s="16"/>
      <c r="D32" s="32"/>
      <c r="E32" s="32"/>
      <c r="F32" s="17"/>
      <c r="G32" s="17"/>
      <c r="H32" s="34"/>
    </row>
    <row r="33" spans="1:8" ht="12.75">
      <c r="A33" s="21"/>
      <c r="B33" s="16"/>
      <c r="C33" s="16"/>
      <c r="D33" s="32"/>
      <c r="E33" s="32"/>
      <c r="F33" s="17"/>
      <c r="G33" s="17"/>
      <c r="H33" s="34"/>
    </row>
    <row r="34" spans="1:8" ht="13.5" thickBot="1">
      <c r="A34" s="23" t="s">
        <v>24</v>
      </c>
      <c r="B34" s="24"/>
      <c r="C34" s="24"/>
      <c r="D34" s="30">
        <f>SUM(D30:D33)</f>
        <v>0</v>
      </c>
      <c r="E34" s="30">
        <f>SUM(E30:E33)</f>
        <v>200</v>
      </c>
      <c r="F34" s="25">
        <f>SUM(D34-E34)</f>
        <v>-200</v>
      </c>
      <c r="G34" s="25"/>
      <c r="H34" s="26">
        <f>-'2002-2003 Report'!C8</f>
        <v>-200</v>
      </c>
    </row>
    <row r="35" spans="1:8" ht="13.5" thickBot="1">
      <c r="A35" s="15"/>
      <c r="B35" s="16"/>
      <c r="C35" s="16"/>
      <c r="D35" s="32"/>
      <c r="E35" s="32"/>
      <c r="F35" s="17"/>
      <c r="G35" s="17"/>
      <c r="H35" s="17"/>
    </row>
    <row r="36" spans="1:8" ht="12.75">
      <c r="A36" s="41" t="s">
        <v>25</v>
      </c>
      <c r="B36" s="36"/>
      <c r="C36" s="36"/>
      <c r="D36" s="37"/>
      <c r="E36" s="37"/>
      <c r="F36" s="36"/>
      <c r="G36" s="36"/>
      <c r="H36" s="38"/>
    </row>
    <row r="37" spans="1:8" ht="12.75">
      <c r="A37" s="33" t="s">
        <v>1</v>
      </c>
      <c r="B37" s="4" t="s">
        <v>2</v>
      </c>
      <c r="C37" s="4"/>
      <c r="D37" s="31" t="s">
        <v>3</v>
      </c>
      <c r="E37" s="31" t="s">
        <v>4</v>
      </c>
      <c r="F37" s="4" t="s">
        <v>5</v>
      </c>
      <c r="G37" s="4"/>
      <c r="H37" s="20" t="s">
        <v>6</v>
      </c>
    </row>
    <row r="38" spans="1:8" ht="12.75">
      <c r="A38" s="21">
        <v>37650</v>
      </c>
      <c r="B38" s="16" t="s">
        <v>26</v>
      </c>
      <c r="C38" s="16" t="s">
        <v>27</v>
      </c>
      <c r="D38" s="32"/>
      <c r="E38" s="32">
        <v>500</v>
      </c>
      <c r="F38" s="17"/>
      <c r="G38" s="17"/>
      <c r="H38" s="34"/>
    </row>
    <row r="39" spans="1:8" ht="12.75">
      <c r="A39" s="21">
        <v>37678</v>
      </c>
      <c r="B39" s="16" t="s">
        <v>28</v>
      </c>
      <c r="C39" s="16" t="s">
        <v>29</v>
      </c>
      <c r="D39" s="32">
        <v>914</v>
      </c>
      <c r="E39" s="32"/>
      <c r="F39" s="17"/>
      <c r="G39" s="17"/>
      <c r="H39" s="34"/>
    </row>
    <row r="40" spans="1:8" ht="12.75">
      <c r="A40" s="21">
        <v>37711</v>
      </c>
      <c r="B40" s="16" t="s">
        <v>28</v>
      </c>
      <c r="C40" s="16" t="s">
        <v>30</v>
      </c>
      <c r="D40" s="32">
        <v>234</v>
      </c>
      <c r="E40" s="32"/>
      <c r="F40" s="17"/>
      <c r="G40" s="17"/>
      <c r="H40" s="34"/>
    </row>
    <row r="41" spans="1:8" ht="12.75">
      <c r="A41" s="21">
        <v>37706</v>
      </c>
      <c r="B41" s="16" t="s">
        <v>31</v>
      </c>
      <c r="C41" s="16" t="s">
        <v>32</v>
      </c>
      <c r="D41" s="28" t="s">
        <v>33</v>
      </c>
      <c r="E41" s="32">
        <v>448.81</v>
      </c>
      <c r="F41" s="17"/>
      <c r="G41" s="17"/>
      <c r="H41" s="34"/>
    </row>
    <row r="42" spans="1:8" ht="12.75">
      <c r="A42" s="21">
        <v>37736</v>
      </c>
      <c r="B42" s="61" t="s">
        <v>34</v>
      </c>
      <c r="C42" s="61" t="s">
        <v>32</v>
      </c>
      <c r="D42" s="32"/>
      <c r="E42" s="32">
        <v>145.98</v>
      </c>
      <c r="F42" s="17"/>
      <c r="G42" s="17"/>
      <c r="H42" s="34"/>
    </row>
    <row r="43" spans="1:8" ht="12.75">
      <c r="A43" s="21">
        <v>37743</v>
      </c>
      <c r="B43" s="61" t="s">
        <v>35</v>
      </c>
      <c r="C43" s="61" t="s">
        <v>36</v>
      </c>
      <c r="D43" s="32"/>
      <c r="E43" s="32">
        <v>157.3</v>
      </c>
      <c r="F43" s="17"/>
      <c r="G43" s="17"/>
      <c r="H43" s="34"/>
    </row>
    <row r="44" spans="1:8" ht="12.75">
      <c r="A44" s="21">
        <v>37756</v>
      </c>
      <c r="B44" s="61" t="s">
        <v>37</v>
      </c>
      <c r="C44" s="61" t="s">
        <v>38</v>
      </c>
      <c r="D44" s="32"/>
      <c r="E44" s="32">
        <v>13</v>
      </c>
      <c r="F44" s="17"/>
      <c r="G44" s="17"/>
      <c r="H44" s="34"/>
    </row>
    <row r="45" spans="1:8" ht="12.75">
      <c r="A45" s="21">
        <v>37756</v>
      </c>
      <c r="B45" s="61" t="s">
        <v>37</v>
      </c>
      <c r="C45" s="61" t="s">
        <v>39</v>
      </c>
      <c r="D45" s="32"/>
      <c r="E45" s="32">
        <v>5</v>
      </c>
      <c r="F45" s="17"/>
      <c r="G45" s="17"/>
      <c r="H45" s="34"/>
    </row>
    <row r="46" spans="1:8" ht="12.75">
      <c r="A46" s="21">
        <v>37881</v>
      </c>
      <c r="B46" s="61" t="s">
        <v>28</v>
      </c>
      <c r="C46" s="61" t="s">
        <v>670</v>
      </c>
      <c r="D46" s="32">
        <v>26</v>
      </c>
      <c r="E46" s="32"/>
      <c r="F46" s="17"/>
      <c r="G46" s="17"/>
      <c r="H46" s="34"/>
    </row>
    <row r="47" spans="1:8" ht="12.75">
      <c r="A47" s="21"/>
      <c r="B47" s="16"/>
      <c r="C47" s="16"/>
      <c r="D47" s="28"/>
      <c r="E47" s="32"/>
      <c r="F47" s="17"/>
      <c r="G47" s="17"/>
      <c r="H47" s="34"/>
    </row>
    <row r="48" spans="1:8" ht="12.75">
      <c r="A48" s="21"/>
      <c r="B48" s="16"/>
      <c r="C48" s="16"/>
      <c r="D48" s="28"/>
      <c r="E48" s="32"/>
      <c r="F48" s="17"/>
      <c r="G48" s="17"/>
      <c r="H48" s="34"/>
    </row>
    <row r="49" spans="1:8" ht="12.75">
      <c r="A49" s="21"/>
      <c r="B49" s="16"/>
      <c r="C49" s="16"/>
      <c r="D49" s="28"/>
      <c r="E49" s="32"/>
      <c r="F49" s="17"/>
      <c r="G49" s="17"/>
      <c r="H49" s="34"/>
    </row>
    <row r="50" spans="1:8" ht="13.5" thickBot="1">
      <c r="A50" s="23" t="s">
        <v>40</v>
      </c>
      <c r="B50" s="24"/>
      <c r="C50" s="24"/>
      <c r="D50" s="30">
        <f>SUM(D38:D49)</f>
        <v>1174</v>
      </c>
      <c r="E50" s="30">
        <f>SUM(E38:E49)</f>
        <v>1270.09</v>
      </c>
      <c r="F50" s="25">
        <f>SUM(D50-E50)</f>
        <v>-96.08999999999992</v>
      </c>
      <c r="G50" s="25"/>
      <c r="H50" s="26">
        <f>'2002-2003 Report'!C27-'2002-2003 Report'!C9</f>
        <v>0</v>
      </c>
    </row>
    <row r="51" spans="1:8" ht="13.5" thickBot="1">
      <c r="A51" s="15"/>
      <c r="B51" s="16"/>
      <c r="C51" s="16"/>
      <c r="D51" s="32"/>
      <c r="E51" s="32"/>
      <c r="F51" s="17"/>
      <c r="G51" s="17"/>
      <c r="H51" s="17"/>
    </row>
    <row r="52" spans="1:8" ht="12.75">
      <c r="A52" s="41" t="s">
        <v>41</v>
      </c>
      <c r="B52" s="36"/>
      <c r="C52" s="36"/>
      <c r="D52" s="37"/>
      <c r="E52" s="37"/>
      <c r="F52" s="36"/>
      <c r="G52" s="36"/>
      <c r="H52" s="38"/>
    </row>
    <row r="53" spans="1:8" ht="12.75">
      <c r="A53" s="33" t="s">
        <v>1</v>
      </c>
      <c r="B53" s="4" t="s">
        <v>2</v>
      </c>
      <c r="C53" s="4"/>
      <c r="D53" s="31" t="s">
        <v>3</v>
      </c>
      <c r="E53" s="31" t="s">
        <v>4</v>
      </c>
      <c r="F53" s="4" t="s">
        <v>5</v>
      </c>
      <c r="G53" s="4"/>
      <c r="H53" s="20" t="s">
        <v>6</v>
      </c>
    </row>
    <row r="54" spans="1:8" ht="12.75">
      <c r="A54" s="21">
        <v>37518</v>
      </c>
      <c r="B54" s="16" t="s">
        <v>42</v>
      </c>
      <c r="C54" s="16" t="s">
        <v>43</v>
      </c>
      <c r="D54" s="32"/>
      <c r="E54" s="32">
        <v>150</v>
      </c>
      <c r="F54" s="17"/>
      <c r="G54" s="17"/>
      <c r="H54" s="34"/>
    </row>
    <row r="55" spans="1:8" ht="12.75">
      <c r="A55" s="21">
        <v>37532</v>
      </c>
      <c r="B55" s="16" t="s">
        <v>44</v>
      </c>
      <c r="C55" s="16" t="s">
        <v>45</v>
      </c>
      <c r="D55" s="32"/>
      <c r="E55" s="32">
        <v>200</v>
      </c>
      <c r="F55" s="17"/>
      <c r="G55" s="17"/>
      <c r="H55" s="34"/>
    </row>
    <row r="56" spans="1:8" ht="12.75">
      <c r="A56" s="21">
        <v>37537</v>
      </c>
      <c r="B56" s="16" t="s">
        <v>46</v>
      </c>
      <c r="C56" s="16" t="s">
        <v>47</v>
      </c>
      <c r="D56" s="32"/>
      <c r="E56" s="32">
        <v>98.5</v>
      </c>
      <c r="F56" s="17"/>
      <c r="G56" s="17"/>
      <c r="H56" s="34"/>
    </row>
    <row r="57" spans="1:8" ht="12.75">
      <c r="A57" s="21">
        <v>37541</v>
      </c>
      <c r="B57" s="16" t="s">
        <v>48</v>
      </c>
      <c r="C57" s="16" t="s">
        <v>49</v>
      </c>
      <c r="D57" s="32"/>
      <c r="E57" s="32">
        <v>391.3</v>
      </c>
      <c r="F57" s="17"/>
      <c r="G57" s="17"/>
      <c r="H57" s="34"/>
    </row>
    <row r="58" spans="1:8" ht="12.75">
      <c r="A58" s="21">
        <v>37545</v>
      </c>
      <c r="B58" s="16" t="s">
        <v>50</v>
      </c>
      <c r="C58" s="16" t="s">
        <v>51</v>
      </c>
      <c r="D58" s="32"/>
      <c r="E58" s="32">
        <v>412.61</v>
      </c>
      <c r="F58" s="17"/>
      <c r="G58" s="17"/>
      <c r="H58" s="34"/>
    </row>
    <row r="59" spans="1:8" ht="12.75">
      <c r="A59" s="21">
        <v>37547</v>
      </c>
      <c r="B59" s="16" t="s">
        <v>52</v>
      </c>
      <c r="C59" s="16" t="s">
        <v>53</v>
      </c>
      <c r="D59" s="32"/>
      <c r="E59" s="32">
        <v>1200</v>
      </c>
      <c r="F59" s="17"/>
      <c r="G59" s="17"/>
      <c r="H59" s="34"/>
    </row>
    <row r="60" spans="1:8" ht="12.75">
      <c r="A60" s="21">
        <v>37548</v>
      </c>
      <c r="B60" s="16" t="s">
        <v>54</v>
      </c>
      <c r="C60" s="16" t="s">
        <v>55</v>
      </c>
      <c r="D60" s="32"/>
      <c r="E60" s="32">
        <v>125</v>
      </c>
      <c r="F60" s="17"/>
      <c r="G60" s="17"/>
      <c r="H60" s="34"/>
    </row>
    <row r="61" spans="1:8" ht="12.75">
      <c r="A61" s="21">
        <v>37548</v>
      </c>
      <c r="B61" s="16" t="s">
        <v>56</v>
      </c>
      <c r="C61" s="16" t="s">
        <v>57</v>
      </c>
      <c r="D61" s="32"/>
      <c r="E61" s="32">
        <v>125</v>
      </c>
      <c r="F61" s="17"/>
      <c r="G61" s="17"/>
      <c r="H61" s="34"/>
    </row>
    <row r="62" spans="1:8" ht="12.75">
      <c r="A62" s="21">
        <v>37548</v>
      </c>
      <c r="B62" s="16" t="s">
        <v>58</v>
      </c>
      <c r="C62" s="16" t="s">
        <v>59</v>
      </c>
      <c r="D62" s="32"/>
      <c r="E62" s="32">
        <v>255.9</v>
      </c>
      <c r="F62" s="17"/>
      <c r="G62" s="17"/>
      <c r="H62" s="34"/>
    </row>
    <row r="63" spans="1:8" ht="12.75">
      <c r="A63" s="21">
        <v>37548</v>
      </c>
      <c r="B63" s="16" t="s">
        <v>60</v>
      </c>
      <c r="C63" s="16" t="s">
        <v>61</v>
      </c>
      <c r="D63" s="32"/>
      <c r="E63" s="32">
        <v>100</v>
      </c>
      <c r="F63" s="17"/>
      <c r="G63" s="17"/>
      <c r="H63" s="34"/>
    </row>
    <row r="64" spans="1:8" ht="12.75">
      <c r="A64" s="21">
        <v>37554</v>
      </c>
      <c r="B64" s="16" t="s">
        <v>62</v>
      </c>
      <c r="C64" s="16" t="s">
        <v>63</v>
      </c>
      <c r="D64" s="32"/>
      <c r="E64" s="32">
        <v>211.82</v>
      </c>
      <c r="F64" s="17"/>
      <c r="G64" s="17"/>
      <c r="H64" s="34"/>
    </row>
    <row r="65" spans="1:8" ht="12.75">
      <c r="A65" s="21">
        <v>37554</v>
      </c>
      <c r="B65" s="16" t="s">
        <v>64</v>
      </c>
      <c r="C65" s="16" t="s">
        <v>65</v>
      </c>
      <c r="D65" s="32"/>
      <c r="E65" s="32">
        <v>89.86</v>
      </c>
      <c r="F65" s="17"/>
      <c r="G65" s="17"/>
      <c r="H65" s="34"/>
    </row>
    <row r="66" spans="1:8" ht="12.75">
      <c r="A66" s="21">
        <v>37554</v>
      </c>
      <c r="B66" s="16" t="s">
        <v>66</v>
      </c>
      <c r="C66" s="16" t="s">
        <v>67</v>
      </c>
      <c r="D66" s="32"/>
      <c r="E66" s="32">
        <v>417.24</v>
      </c>
      <c r="F66" s="17"/>
      <c r="G66" s="17"/>
      <c r="H66" s="34"/>
    </row>
    <row r="67" spans="1:8" ht="12.75">
      <c r="A67" s="21">
        <v>37554</v>
      </c>
      <c r="B67" s="16"/>
      <c r="C67" s="16" t="s">
        <v>68</v>
      </c>
      <c r="D67" s="32">
        <v>6833.25</v>
      </c>
      <c r="E67" s="32"/>
      <c r="F67" s="17"/>
      <c r="G67" s="17"/>
      <c r="H67" s="34"/>
    </row>
    <row r="68" spans="1:8" ht="12.75">
      <c r="A68" s="21">
        <v>37919</v>
      </c>
      <c r="B68" s="16"/>
      <c r="C68" s="16" t="s">
        <v>69</v>
      </c>
      <c r="D68" s="32">
        <v>10</v>
      </c>
      <c r="E68" s="32"/>
      <c r="F68" s="17"/>
      <c r="G68" s="17"/>
      <c r="H68" s="34"/>
    </row>
    <row r="69" spans="1:8" ht="12.75">
      <c r="A69" s="21">
        <v>37569</v>
      </c>
      <c r="B69" s="16"/>
      <c r="C69" s="16" t="s">
        <v>68</v>
      </c>
      <c r="D69" s="32">
        <v>2544.4</v>
      </c>
      <c r="E69" s="32"/>
      <c r="F69" s="17"/>
      <c r="G69" s="17"/>
      <c r="H69" s="34"/>
    </row>
    <row r="70" spans="1:8" ht="12.75">
      <c r="A70" s="21">
        <v>37684</v>
      </c>
      <c r="B70" s="16" t="s">
        <v>33</v>
      </c>
      <c r="C70" s="16" t="s">
        <v>70</v>
      </c>
      <c r="D70" s="28">
        <v>25</v>
      </c>
      <c r="E70" s="28" t="s">
        <v>33</v>
      </c>
      <c r="F70" s="17"/>
      <c r="G70" s="17"/>
      <c r="H70" s="34"/>
    </row>
    <row r="71" spans="1:8" ht="12.75">
      <c r="A71" s="21">
        <v>37711</v>
      </c>
      <c r="B71" s="16"/>
      <c r="C71" s="16" t="s">
        <v>71</v>
      </c>
      <c r="D71" s="28">
        <v>15</v>
      </c>
      <c r="E71" s="32"/>
      <c r="F71" s="17"/>
      <c r="G71" s="17"/>
      <c r="H71" s="34"/>
    </row>
    <row r="72" spans="1:8" ht="13.5" thickBot="1">
      <c r="A72" s="23" t="s">
        <v>72</v>
      </c>
      <c r="B72" s="24"/>
      <c r="C72" s="24"/>
      <c r="D72" s="30">
        <f>SUM(D54:D71)</f>
        <v>9427.65</v>
      </c>
      <c r="E72" s="30">
        <f>SUM(E54:E70)</f>
        <v>3777.2300000000005</v>
      </c>
      <c r="F72" s="25">
        <f>SUM(D72-E72)</f>
        <v>5650.419999999999</v>
      </c>
      <c r="G72" s="25"/>
      <c r="H72" s="26">
        <f>'2002-2003 Report'!C28-'2002-2003 Report'!C10</f>
        <v>6600</v>
      </c>
    </row>
    <row r="73" spans="1:8" ht="13.5" thickBot="1">
      <c r="A73" s="15"/>
      <c r="B73" s="16"/>
      <c r="C73" s="16"/>
      <c r="D73" s="32"/>
      <c r="E73" s="32"/>
      <c r="F73" s="17"/>
      <c r="G73" s="17"/>
      <c r="H73" s="17"/>
    </row>
    <row r="74" spans="1:8" ht="12.75">
      <c r="A74" s="41" t="s">
        <v>73</v>
      </c>
      <c r="B74" s="36"/>
      <c r="C74" s="36"/>
      <c r="D74" s="37"/>
      <c r="E74" s="37"/>
      <c r="F74" s="36"/>
      <c r="G74" s="36"/>
      <c r="H74" s="38"/>
    </row>
    <row r="75" spans="1:8" ht="12.75">
      <c r="A75" s="33" t="s">
        <v>1</v>
      </c>
      <c r="B75" s="4" t="s">
        <v>2</v>
      </c>
      <c r="C75" s="4"/>
      <c r="D75" s="31" t="s">
        <v>3</v>
      </c>
      <c r="E75" s="31" t="s">
        <v>4</v>
      </c>
      <c r="F75" s="4" t="s">
        <v>5</v>
      </c>
      <c r="G75" s="4"/>
      <c r="H75" s="20" t="s">
        <v>6</v>
      </c>
    </row>
    <row r="76" spans="1:8" ht="12.75">
      <c r="A76" s="21">
        <v>37645</v>
      </c>
      <c r="B76" s="16" t="s">
        <v>74</v>
      </c>
      <c r="C76" s="16" t="s">
        <v>75</v>
      </c>
      <c r="D76" s="32"/>
      <c r="E76" s="32">
        <v>100</v>
      </c>
      <c r="F76" s="17"/>
      <c r="G76" s="17"/>
      <c r="H76" s="34"/>
    </row>
    <row r="77" spans="1:8" ht="12.75">
      <c r="A77" s="21">
        <v>37662</v>
      </c>
      <c r="B77" s="16" t="s">
        <v>76</v>
      </c>
      <c r="C77" s="16" t="s">
        <v>77</v>
      </c>
      <c r="D77" s="32"/>
      <c r="E77" s="32">
        <v>225</v>
      </c>
      <c r="F77" s="17"/>
      <c r="G77" s="17"/>
      <c r="H77" s="34"/>
    </row>
    <row r="78" spans="1:8" ht="12.75">
      <c r="A78" s="21">
        <v>37673</v>
      </c>
      <c r="B78" s="16" t="s">
        <v>78</v>
      </c>
      <c r="C78" s="16" t="s">
        <v>79</v>
      </c>
      <c r="D78" s="32"/>
      <c r="E78" s="32">
        <v>169.4</v>
      </c>
      <c r="F78" s="17"/>
      <c r="G78" s="17"/>
      <c r="H78" s="34"/>
    </row>
    <row r="79" spans="1:8" ht="12.75">
      <c r="A79" s="21">
        <v>37677</v>
      </c>
      <c r="B79" s="16" t="s">
        <v>80</v>
      </c>
      <c r="C79" s="16" t="s">
        <v>81</v>
      </c>
      <c r="D79" s="32"/>
      <c r="E79" s="32">
        <v>535.69</v>
      </c>
      <c r="F79" s="17"/>
      <c r="G79" s="17"/>
      <c r="H79" s="34"/>
    </row>
    <row r="80" spans="1:8" ht="12.75">
      <c r="A80" s="21">
        <v>37678</v>
      </c>
      <c r="B80" s="16" t="s">
        <v>28</v>
      </c>
      <c r="C80" s="16" t="s">
        <v>28</v>
      </c>
      <c r="D80" s="32">
        <v>5008.1</v>
      </c>
      <c r="E80" s="32"/>
      <c r="F80" s="17"/>
      <c r="G80" s="17"/>
      <c r="H80" s="34"/>
    </row>
    <row r="81" spans="1:8" ht="12.75">
      <c r="A81" s="21">
        <v>37678</v>
      </c>
      <c r="B81" s="16" t="s">
        <v>82</v>
      </c>
      <c r="C81" s="16" t="s">
        <v>83</v>
      </c>
      <c r="D81" s="32"/>
      <c r="E81" s="32">
        <v>400</v>
      </c>
      <c r="F81" s="17"/>
      <c r="G81" s="17"/>
      <c r="H81" s="34"/>
    </row>
    <row r="82" spans="1:8" ht="12.75">
      <c r="A82" s="21">
        <v>37678</v>
      </c>
      <c r="B82" s="16" t="s">
        <v>84</v>
      </c>
      <c r="C82" s="16" t="s">
        <v>85</v>
      </c>
      <c r="D82" s="32"/>
      <c r="E82" s="32">
        <v>85</v>
      </c>
      <c r="F82" s="17"/>
      <c r="G82" s="17"/>
      <c r="H82" s="34"/>
    </row>
    <row r="83" spans="1:8" ht="12.75">
      <c r="A83" s="21">
        <v>37684</v>
      </c>
      <c r="B83" s="16" t="s">
        <v>28</v>
      </c>
      <c r="C83" s="16" t="s">
        <v>28</v>
      </c>
      <c r="D83" s="32">
        <v>2486.12</v>
      </c>
      <c r="E83" s="32"/>
      <c r="F83" s="17"/>
      <c r="G83" s="17"/>
      <c r="H83" s="34"/>
    </row>
    <row r="84" spans="1:8" ht="12.75">
      <c r="A84" s="21">
        <v>37711</v>
      </c>
      <c r="B84" s="16" t="s">
        <v>28</v>
      </c>
      <c r="C84" s="16" t="s">
        <v>86</v>
      </c>
      <c r="D84" s="32">
        <v>2341.45</v>
      </c>
      <c r="E84" s="32"/>
      <c r="F84" s="17"/>
      <c r="G84" s="17"/>
      <c r="H84" s="34"/>
    </row>
    <row r="85" spans="1:8" ht="12.75">
      <c r="A85" s="21">
        <v>37711</v>
      </c>
      <c r="B85" s="61" t="s">
        <v>87</v>
      </c>
      <c r="C85" s="61" t="s">
        <v>88</v>
      </c>
      <c r="D85" s="32"/>
      <c r="E85" s="32">
        <v>293</v>
      </c>
      <c r="F85" s="17"/>
      <c r="G85" s="17"/>
      <c r="H85" s="34"/>
    </row>
    <row r="86" spans="1:8" ht="12.75">
      <c r="A86" s="21">
        <v>37736</v>
      </c>
      <c r="B86" s="61" t="s">
        <v>89</v>
      </c>
      <c r="C86" s="61" t="s">
        <v>90</v>
      </c>
      <c r="D86" s="32"/>
      <c r="E86" s="32">
        <v>1595.91</v>
      </c>
      <c r="F86" s="17"/>
      <c r="G86" s="17"/>
      <c r="H86" s="34"/>
    </row>
    <row r="87" spans="1:8" ht="12.75">
      <c r="A87" s="21">
        <v>37736</v>
      </c>
      <c r="B87" s="61" t="s">
        <v>91</v>
      </c>
      <c r="C87" s="61" t="s">
        <v>92</v>
      </c>
      <c r="D87" s="32"/>
      <c r="E87" s="32">
        <v>130.89</v>
      </c>
      <c r="F87" s="17"/>
      <c r="G87" s="17"/>
      <c r="H87" s="34"/>
    </row>
    <row r="88" spans="1:8" ht="12.75">
      <c r="A88" s="21">
        <v>37750</v>
      </c>
      <c r="B88" s="16" t="s">
        <v>28</v>
      </c>
      <c r="C88" s="16" t="s">
        <v>93</v>
      </c>
      <c r="D88" s="32">
        <v>324</v>
      </c>
      <c r="E88" s="32"/>
      <c r="F88" s="17"/>
      <c r="G88" s="17"/>
      <c r="H88" s="34"/>
    </row>
    <row r="89" spans="1:8" ht="12.75">
      <c r="A89" s="21">
        <v>37757</v>
      </c>
      <c r="B89" s="61" t="s">
        <v>37</v>
      </c>
      <c r="C89" s="61" t="s">
        <v>94</v>
      </c>
      <c r="D89" s="32"/>
      <c r="E89" s="32">
        <v>200</v>
      </c>
      <c r="F89" s="17"/>
      <c r="G89" s="17"/>
      <c r="H89" s="34"/>
    </row>
    <row r="90" spans="1:8" ht="12.75">
      <c r="A90" s="21">
        <v>37757</v>
      </c>
      <c r="B90" s="61" t="s">
        <v>37</v>
      </c>
      <c r="C90" s="61" t="s">
        <v>95</v>
      </c>
      <c r="D90" s="32"/>
      <c r="E90" s="32">
        <v>5</v>
      </c>
      <c r="F90" s="17"/>
      <c r="G90" s="17"/>
      <c r="H90" s="34"/>
    </row>
    <row r="91" spans="1:8" ht="12.75">
      <c r="A91" s="21">
        <v>37420</v>
      </c>
      <c r="B91" s="61" t="s">
        <v>28</v>
      </c>
      <c r="C91" s="61" t="s">
        <v>96</v>
      </c>
      <c r="D91" s="32">
        <v>1545</v>
      </c>
      <c r="E91" s="32"/>
      <c r="F91" s="17"/>
      <c r="G91" s="17"/>
      <c r="H91" s="34"/>
    </row>
    <row r="92" spans="1:8" ht="12.75">
      <c r="A92" s="21">
        <v>37420</v>
      </c>
      <c r="B92" s="61" t="s">
        <v>97</v>
      </c>
      <c r="C92" s="61" t="s">
        <v>90</v>
      </c>
      <c r="D92" s="32"/>
      <c r="E92" s="32">
        <v>61.48</v>
      </c>
      <c r="F92" s="17"/>
      <c r="G92" s="17"/>
      <c r="H92" s="34"/>
    </row>
    <row r="93" spans="1:8" ht="12.75">
      <c r="A93" s="21"/>
      <c r="B93" s="16"/>
      <c r="C93" s="16"/>
      <c r="D93" s="32"/>
      <c r="E93" s="32"/>
      <c r="F93" s="17"/>
      <c r="G93" s="17"/>
      <c r="H93" s="34"/>
    </row>
    <row r="94" spans="1:8" ht="12.75">
      <c r="A94" s="21"/>
      <c r="B94" s="16"/>
      <c r="C94" s="16"/>
      <c r="D94" s="32"/>
      <c r="E94" s="32"/>
      <c r="F94" s="17"/>
      <c r="G94" s="17"/>
      <c r="H94" s="34"/>
    </row>
    <row r="95" spans="1:8" ht="12.75">
      <c r="A95" s="21"/>
      <c r="B95" s="16"/>
      <c r="C95" s="16"/>
      <c r="D95" s="32"/>
      <c r="E95" s="32"/>
      <c r="F95" s="17"/>
      <c r="G95" s="17"/>
      <c r="H95" s="34"/>
    </row>
    <row r="96" spans="1:8" ht="12.75">
      <c r="A96" s="21"/>
      <c r="B96" s="16"/>
      <c r="C96" s="16"/>
      <c r="D96" s="32"/>
      <c r="E96" s="32"/>
      <c r="F96" s="17"/>
      <c r="G96" s="17"/>
      <c r="H96" s="34"/>
    </row>
    <row r="97" spans="1:8" ht="12.75">
      <c r="A97" s="21"/>
      <c r="B97" s="16"/>
      <c r="C97" s="16"/>
      <c r="D97" s="32"/>
      <c r="E97" s="32"/>
      <c r="F97" s="17"/>
      <c r="G97" s="17"/>
      <c r="H97" s="34"/>
    </row>
    <row r="98" spans="1:8" ht="13.5" thickBot="1">
      <c r="A98" s="23" t="s">
        <v>98</v>
      </c>
      <c r="B98" s="24"/>
      <c r="C98" s="24"/>
      <c r="D98" s="30">
        <f>SUM(D76:D97)</f>
        <v>11704.67</v>
      </c>
      <c r="E98" s="30">
        <f>SUM(E76:E97)</f>
        <v>3801.37</v>
      </c>
      <c r="F98" s="25">
        <f>SUM(D98-E98)</f>
        <v>7903.3</v>
      </c>
      <c r="G98" s="25"/>
      <c r="H98" s="26">
        <f>'2002-2003 Report'!C29-'2002-2003 Report'!C11</f>
        <v>300</v>
      </c>
    </row>
    <row r="99" spans="1:8" ht="13.5" thickBot="1">
      <c r="A99" s="15"/>
      <c r="B99" s="16"/>
      <c r="C99" s="16"/>
      <c r="D99" s="32"/>
      <c r="E99" s="32"/>
      <c r="F99" s="17"/>
      <c r="G99" s="17"/>
      <c r="H99" s="17"/>
    </row>
    <row r="100" spans="1:8" ht="12.75">
      <c r="A100" s="41" t="s">
        <v>99</v>
      </c>
      <c r="B100" s="36"/>
      <c r="C100" s="36"/>
      <c r="D100" s="37"/>
      <c r="E100" s="37"/>
      <c r="F100" s="36"/>
      <c r="G100" s="36"/>
      <c r="H100" s="38"/>
    </row>
    <row r="101" spans="1:8" ht="12.75">
      <c r="A101" s="33" t="s">
        <v>1</v>
      </c>
      <c r="B101" s="4" t="s">
        <v>2</v>
      </c>
      <c r="C101" s="4"/>
      <c r="D101" s="31" t="s">
        <v>3</v>
      </c>
      <c r="E101" s="31" t="s">
        <v>4</v>
      </c>
      <c r="F101" s="4" t="s">
        <v>5</v>
      </c>
      <c r="G101" s="4"/>
      <c r="H101" s="20" t="s">
        <v>6</v>
      </c>
    </row>
    <row r="102" spans="1:8" ht="12.75">
      <c r="A102" s="21">
        <v>37629</v>
      </c>
      <c r="B102" s="16" t="s">
        <v>100</v>
      </c>
      <c r="C102" s="16" t="s">
        <v>101</v>
      </c>
      <c r="D102" s="32"/>
      <c r="E102" s="28">
        <v>32.22</v>
      </c>
      <c r="F102" s="17"/>
      <c r="G102" s="17"/>
      <c r="H102" s="34"/>
    </row>
    <row r="103" spans="1:8" ht="12.75">
      <c r="A103" s="21">
        <v>37673</v>
      </c>
      <c r="B103" s="16" t="s">
        <v>78</v>
      </c>
      <c r="C103" s="16" t="s">
        <v>102</v>
      </c>
      <c r="D103" s="32"/>
      <c r="E103" s="28">
        <v>28.75</v>
      </c>
      <c r="F103" s="17"/>
      <c r="G103" s="17"/>
      <c r="H103" s="34"/>
    </row>
    <row r="104" spans="1:8" ht="12.75">
      <c r="A104" s="21">
        <v>37678</v>
      </c>
      <c r="B104" s="16" t="s">
        <v>68</v>
      </c>
      <c r="C104" s="16" t="s">
        <v>103</v>
      </c>
      <c r="D104" s="32">
        <v>25</v>
      </c>
      <c r="E104" s="28" t="s">
        <v>33</v>
      </c>
      <c r="F104" s="17"/>
      <c r="G104" s="17"/>
      <c r="H104" s="34"/>
    </row>
    <row r="105" spans="1:8" ht="12.75">
      <c r="A105" s="21">
        <v>37711</v>
      </c>
      <c r="B105" s="16" t="s">
        <v>68</v>
      </c>
      <c r="C105" s="16" t="s">
        <v>104</v>
      </c>
      <c r="D105" s="32">
        <v>27.06</v>
      </c>
      <c r="E105" s="32"/>
      <c r="F105" s="17"/>
      <c r="G105" s="17"/>
      <c r="H105" s="34"/>
    </row>
    <row r="106" spans="1:8" ht="12.75">
      <c r="A106" s="21"/>
      <c r="B106" s="16"/>
      <c r="C106" s="16"/>
      <c r="D106" s="32"/>
      <c r="E106" s="32"/>
      <c r="F106" s="17"/>
      <c r="G106" s="17"/>
      <c r="H106" s="34"/>
    </row>
    <row r="107" spans="1:8" ht="12.75">
      <c r="A107" s="21"/>
      <c r="B107" s="16"/>
      <c r="C107" s="16"/>
      <c r="D107" s="32"/>
      <c r="E107" s="32"/>
      <c r="F107" s="17"/>
      <c r="G107" s="17"/>
      <c r="H107" s="34"/>
    </row>
    <row r="108" spans="1:8" ht="12.75">
      <c r="A108" s="21"/>
      <c r="B108" s="16"/>
      <c r="C108" s="16"/>
      <c r="D108" s="32"/>
      <c r="E108" s="32"/>
      <c r="F108" s="17"/>
      <c r="G108" s="17"/>
      <c r="H108" s="34"/>
    </row>
    <row r="109" spans="1:8" ht="13.5" thickBot="1">
      <c r="A109" s="23" t="s">
        <v>105</v>
      </c>
      <c r="B109" s="24"/>
      <c r="C109" s="24"/>
      <c r="D109" s="30">
        <f>SUM(D102:D108)</f>
        <v>52.06</v>
      </c>
      <c r="E109" s="30">
        <f>SUM(E102:E108)</f>
        <v>60.97</v>
      </c>
      <c r="F109" s="25">
        <f>SUM(D109-E109)</f>
        <v>-8.909999999999997</v>
      </c>
      <c r="G109" s="25"/>
      <c r="H109" s="26">
        <f>'2002-2003 Report'!C30-'2002-2003 Report'!C12</f>
        <v>-70</v>
      </c>
    </row>
    <row r="110" spans="1:8" ht="13.5" thickBot="1">
      <c r="A110" s="15"/>
      <c r="B110" s="16"/>
      <c r="C110" s="16"/>
      <c r="D110" s="32"/>
      <c r="E110" s="32"/>
      <c r="F110" s="17"/>
      <c r="G110" s="17"/>
      <c r="H110" s="17"/>
    </row>
    <row r="111" spans="1:8" ht="12.75">
      <c r="A111" s="41" t="s">
        <v>106</v>
      </c>
      <c r="B111" s="36"/>
      <c r="C111" s="36"/>
      <c r="D111" s="37"/>
      <c r="E111" s="37"/>
      <c r="F111" s="36"/>
      <c r="G111" s="36"/>
      <c r="H111" s="38"/>
    </row>
    <row r="112" spans="1:9" ht="12.75">
      <c r="A112" s="33" t="s">
        <v>1</v>
      </c>
      <c r="B112" s="4" t="s">
        <v>2</v>
      </c>
      <c r="C112" s="4"/>
      <c r="D112" s="31" t="s">
        <v>3</v>
      </c>
      <c r="E112" s="31" t="s">
        <v>4</v>
      </c>
      <c r="F112" s="4" t="s">
        <v>5</v>
      </c>
      <c r="G112" s="4"/>
      <c r="H112" s="20" t="s">
        <v>6</v>
      </c>
      <c r="I112" s="4" t="s">
        <v>107</v>
      </c>
    </row>
    <row r="113" spans="1:9" ht="12.75">
      <c r="A113" s="21">
        <v>37549</v>
      </c>
      <c r="B113" s="16" t="s">
        <v>28</v>
      </c>
      <c r="C113" s="16" t="s">
        <v>28</v>
      </c>
      <c r="D113" s="32">
        <v>7727</v>
      </c>
      <c r="E113" s="32"/>
      <c r="F113" s="17"/>
      <c r="G113" s="17"/>
      <c r="H113" s="34"/>
      <c r="I113" s="5"/>
    </row>
    <row r="114" spans="1:9" ht="12.75">
      <c r="A114" s="21">
        <v>37552</v>
      </c>
      <c r="B114" s="16">
        <v>1407</v>
      </c>
      <c r="C114" s="16" t="s">
        <v>108</v>
      </c>
      <c r="D114" s="32"/>
      <c r="E114" s="32">
        <v>3891.84</v>
      </c>
      <c r="F114" s="17"/>
      <c r="G114" s="17"/>
      <c r="H114" s="34"/>
      <c r="I114" s="5"/>
    </row>
    <row r="115" spans="1:9" ht="12.75">
      <c r="A115" s="21">
        <v>37569</v>
      </c>
      <c r="B115" s="16"/>
      <c r="C115" s="16" t="s">
        <v>28</v>
      </c>
      <c r="D115" s="32">
        <v>19</v>
      </c>
      <c r="E115" s="32"/>
      <c r="F115" s="17"/>
      <c r="G115" s="17"/>
      <c r="H115" s="34"/>
      <c r="I115" s="5"/>
    </row>
    <row r="116" spans="1:9" ht="12.75">
      <c r="A116" s="21">
        <v>37549</v>
      </c>
      <c r="B116" s="16" t="s">
        <v>109</v>
      </c>
      <c r="C116" s="16" t="s">
        <v>110</v>
      </c>
      <c r="D116" s="32"/>
      <c r="E116" s="32">
        <v>6</v>
      </c>
      <c r="F116" s="17"/>
      <c r="G116" s="17"/>
      <c r="H116" s="34"/>
      <c r="I116" s="5"/>
    </row>
    <row r="117" spans="1:9" ht="12.75">
      <c r="A117" s="21">
        <v>37914</v>
      </c>
      <c r="B117" s="16" t="s">
        <v>109</v>
      </c>
      <c r="C117" s="16" t="s">
        <v>110</v>
      </c>
      <c r="D117" s="32"/>
      <c r="E117" s="32">
        <v>6</v>
      </c>
      <c r="F117" s="17"/>
      <c r="G117" s="17"/>
      <c r="H117" s="34"/>
      <c r="I117" s="5"/>
    </row>
    <row r="118" spans="1:9" ht="12.75">
      <c r="A118" s="21">
        <v>37678</v>
      </c>
      <c r="B118" s="16" t="s">
        <v>28</v>
      </c>
      <c r="C118" s="16" t="s">
        <v>28</v>
      </c>
      <c r="D118" s="32">
        <v>553.45</v>
      </c>
      <c r="E118" s="32"/>
      <c r="F118" s="17"/>
      <c r="G118" s="17"/>
      <c r="H118" s="34"/>
      <c r="I118" s="5"/>
    </row>
    <row r="119" spans="1:9" ht="12.75">
      <c r="A119" s="21">
        <v>37711</v>
      </c>
      <c r="B119" s="16" t="s">
        <v>28</v>
      </c>
      <c r="C119" s="16" t="s">
        <v>71</v>
      </c>
      <c r="D119" s="32">
        <v>7</v>
      </c>
      <c r="E119" s="32"/>
      <c r="F119" s="17"/>
      <c r="G119" s="17"/>
      <c r="H119" s="34"/>
      <c r="I119" s="5"/>
    </row>
    <row r="120" spans="1:9" ht="12.75">
      <c r="A120" s="21"/>
      <c r="B120" s="16"/>
      <c r="C120" s="16"/>
      <c r="D120" s="32"/>
      <c r="E120" s="32"/>
      <c r="F120" s="17"/>
      <c r="G120" s="17"/>
      <c r="H120" s="34"/>
      <c r="I120" s="5"/>
    </row>
    <row r="121" spans="1:9" ht="12.75">
      <c r="A121" s="21"/>
      <c r="B121" s="16"/>
      <c r="C121" s="16"/>
      <c r="D121" s="32"/>
      <c r="E121" s="32"/>
      <c r="F121" s="17"/>
      <c r="G121" s="17"/>
      <c r="H121" s="34"/>
      <c r="I121" s="5"/>
    </row>
    <row r="122" spans="1:9" ht="12.75">
      <c r="A122" s="21"/>
      <c r="B122" s="16"/>
      <c r="C122" s="16"/>
      <c r="D122" s="32"/>
      <c r="E122" s="32"/>
      <c r="F122" s="17"/>
      <c r="G122" s="17"/>
      <c r="H122" s="34"/>
      <c r="I122" s="5"/>
    </row>
    <row r="123" spans="1:9" ht="12.75">
      <c r="A123" s="21"/>
      <c r="B123" s="16"/>
      <c r="C123" s="16"/>
      <c r="D123" s="32"/>
      <c r="E123" s="32"/>
      <c r="F123" s="17"/>
      <c r="G123" s="17"/>
      <c r="H123" s="34"/>
      <c r="I123" s="5"/>
    </row>
    <row r="124" spans="1:9" ht="12.75">
      <c r="A124" s="21"/>
      <c r="B124" s="16"/>
      <c r="C124" s="16"/>
      <c r="D124" s="32"/>
      <c r="E124" s="32"/>
      <c r="F124" s="17"/>
      <c r="G124" s="17"/>
      <c r="H124" s="34"/>
      <c r="I124" s="5"/>
    </row>
    <row r="125" spans="1:9" ht="12.75">
      <c r="A125" s="21"/>
      <c r="B125" s="16"/>
      <c r="C125" s="16"/>
      <c r="D125" s="32"/>
      <c r="E125" s="32"/>
      <c r="F125" s="17"/>
      <c r="G125" s="17"/>
      <c r="H125" s="34"/>
      <c r="I125" s="5"/>
    </row>
    <row r="126" spans="1:9" ht="12.75">
      <c r="A126" s="21"/>
      <c r="B126" s="16"/>
      <c r="C126" s="16"/>
      <c r="D126" s="32"/>
      <c r="E126" s="32"/>
      <c r="F126" s="17"/>
      <c r="G126" s="17"/>
      <c r="H126" s="34"/>
      <c r="I126" s="5"/>
    </row>
    <row r="127" spans="1:9" ht="12.75">
      <c r="A127" s="21"/>
      <c r="B127" s="16"/>
      <c r="C127" s="16"/>
      <c r="D127" s="32"/>
      <c r="E127" s="32"/>
      <c r="F127" s="17"/>
      <c r="G127" s="17"/>
      <c r="H127" s="34"/>
      <c r="I127" s="5"/>
    </row>
    <row r="128" spans="1:9" ht="13.5" thickBot="1">
      <c r="A128" s="23" t="s">
        <v>111</v>
      </c>
      <c r="B128" s="24"/>
      <c r="C128" s="24"/>
      <c r="D128" s="30">
        <f>SUM(D113:D127)</f>
        <v>8306.45</v>
      </c>
      <c r="E128" s="30">
        <f>SUM(E113:E127)</f>
        <v>3903.84</v>
      </c>
      <c r="F128" s="25">
        <f>SUM(D128-E128)</f>
        <v>4402.610000000001</v>
      </c>
      <c r="G128" s="25"/>
      <c r="H128" s="26">
        <f>'2002-2003 Report'!C31-'2002-2003 Report'!C13</f>
        <v>4900</v>
      </c>
      <c r="I128" s="5">
        <f>SUM(F128+H128)</f>
        <v>9302.61</v>
      </c>
    </row>
    <row r="129" spans="1:9" ht="13.5" thickBot="1">
      <c r="A129" s="15"/>
      <c r="B129" s="16"/>
      <c r="C129" s="16"/>
      <c r="D129" s="32"/>
      <c r="E129" s="32"/>
      <c r="F129" s="17"/>
      <c r="G129" s="17"/>
      <c r="H129" s="17"/>
      <c r="I129" s="5"/>
    </row>
    <row r="130" spans="1:9" ht="12.75">
      <c r="A130" s="35" t="s">
        <v>112</v>
      </c>
      <c r="B130" s="36"/>
      <c r="C130" s="36"/>
      <c r="D130" s="37"/>
      <c r="E130" s="37"/>
      <c r="F130" s="36"/>
      <c r="G130" s="36"/>
      <c r="H130" s="38"/>
      <c r="I130" s="5"/>
    </row>
    <row r="131" spans="1:9" ht="12.75">
      <c r="A131" s="19" t="s">
        <v>1</v>
      </c>
      <c r="B131" s="4" t="s">
        <v>2</v>
      </c>
      <c r="C131" s="4"/>
      <c r="D131" s="31" t="s">
        <v>3</v>
      </c>
      <c r="E131" s="31" t="s">
        <v>4</v>
      </c>
      <c r="F131" s="4" t="s">
        <v>5</v>
      </c>
      <c r="G131" s="4"/>
      <c r="H131" s="20" t="s">
        <v>6</v>
      </c>
      <c r="I131" s="5"/>
    </row>
    <row r="132" spans="1:9" ht="12.75">
      <c r="A132" s="39"/>
      <c r="B132" s="18"/>
      <c r="C132" s="18"/>
      <c r="D132" s="28"/>
      <c r="E132" s="32"/>
      <c r="F132" s="18"/>
      <c r="G132" s="18"/>
      <c r="H132" s="40"/>
      <c r="I132" s="5"/>
    </row>
    <row r="133" spans="1:9" ht="12.75">
      <c r="A133" s="39"/>
      <c r="B133" s="18"/>
      <c r="C133" s="18"/>
      <c r="D133" s="28"/>
      <c r="E133" s="32"/>
      <c r="F133" s="18"/>
      <c r="G133" s="18"/>
      <c r="H133" s="40"/>
      <c r="I133" s="5"/>
    </row>
    <row r="134" spans="1:9" ht="12.75">
      <c r="A134" s="21"/>
      <c r="B134" s="16"/>
      <c r="C134" s="16"/>
      <c r="D134" s="28"/>
      <c r="E134" s="32"/>
      <c r="F134" s="16"/>
      <c r="G134" s="16"/>
      <c r="H134" s="22"/>
      <c r="I134" s="5"/>
    </row>
    <row r="135" spans="1:9" ht="12.75">
      <c r="A135" s="21"/>
      <c r="B135" s="16"/>
      <c r="C135" s="16"/>
      <c r="D135" s="29"/>
      <c r="E135" s="32"/>
      <c r="F135" s="16"/>
      <c r="G135" s="16"/>
      <c r="H135" s="22"/>
      <c r="I135" s="5"/>
    </row>
    <row r="136" spans="1:9" ht="13.5" thickBot="1">
      <c r="A136" s="23" t="s">
        <v>113</v>
      </c>
      <c r="B136" s="24"/>
      <c r="C136" s="24"/>
      <c r="D136" s="30">
        <f>SUM(D132:D135)</f>
        <v>0</v>
      </c>
      <c r="E136" s="30">
        <f>SUM(E132:E135)</f>
        <v>0</v>
      </c>
      <c r="F136" s="25">
        <f>SUM(D136-E136)</f>
        <v>0</v>
      </c>
      <c r="G136" s="25"/>
      <c r="H136" s="26">
        <f>'2002-2003 Report'!C32</f>
        <v>200</v>
      </c>
      <c r="I136" s="5"/>
    </row>
    <row r="137" spans="1:9" ht="13.5" thickBot="1">
      <c r="A137" s="15"/>
      <c r="B137" s="16"/>
      <c r="C137" s="16"/>
      <c r="D137" s="32"/>
      <c r="E137" s="32"/>
      <c r="F137" s="17"/>
      <c r="G137" s="17"/>
      <c r="H137" s="17"/>
      <c r="I137" s="5"/>
    </row>
    <row r="138" spans="1:9" ht="12.75">
      <c r="A138" s="35" t="s">
        <v>114</v>
      </c>
      <c r="B138" s="36"/>
      <c r="C138" s="36"/>
      <c r="D138" s="37"/>
      <c r="E138" s="37"/>
      <c r="F138" s="36"/>
      <c r="G138" s="36"/>
      <c r="H138" s="38"/>
      <c r="I138" s="5"/>
    </row>
    <row r="139" spans="1:9" ht="12.75">
      <c r="A139" s="19" t="s">
        <v>1</v>
      </c>
      <c r="B139" s="4" t="s">
        <v>2</v>
      </c>
      <c r="C139" s="4"/>
      <c r="D139" s="31" t="s">
        <v>3</v>
      </c>
      <c r="E139" s="31" t="s">
        <v>4</v>
      </c>
      <c r="F139" s="4" t="s">
        <v>5</v>
      </c>
      <c r="G139" s="4"/>
      <c r="H139" s="20" t="s">
        <v>6</v>
      </c>
      <c r="I139" s="5"/>
    </row>
    <row r="140" spans="1:9" ht="12.75">
      <c r="A140" s="59">
        <v>37641</v>
      </c>
      <c r="B140" s="63" t="s">
        <v>115</v>
      </c>
      <c r="C140" s="63" t="s">
        <v>116</v>
      </c>
      <c r="D140" s="58"/>
      <c r="E140" s="58">
        <v>287.5</v>
      </c>
      <c r="F140" s="56"/>
      <c r="G140" s="56"/>
      <c r="H140" s="57"/>
      <c r="I140" s="5"/>
    </row>
    <row r="141" spans="1:9" ht="12.75">
      <c r="A141" s="59">
        <v>37741</v>
      </c>
      <c r="B141" s="63" t="s">
        <v>117</v>
      </c>
      <c r="C141" s="63" t="s">
        <v>118</v>
      </c>
      <c r="D141" s="64" t="s">
        <v>119</v>
      </c>
      <c r="E141" s="58">
        <v>588</v>
      </c>
      <c r="F141" s="56"/>
      <c r="G141" s="56"/>
      <c r="H141" s="57"/>
      <c r="I141" s="5"/>
    </row>
    <row r="142" spans="1:9" ht="12.75">
      <c r="A142" s="59"/>
      <c r="B142" s="56"/>
      <c r="C142" s="56"/>
      <c r="D142" s="58"/>
      <c r="E142" s="58"/>
      <c r="F142" s="56"/>
      <c r="G142" s="56"/>
      <c r="H142" s="57"/>
      <c r="I142" s="5"/>
    </row>
    <row r="143" spans="1:9" ht="12.75">
      <c r="A143" s="59"/>
      <c r="B143" s="63"/>
      <c r="C143" s="63"/>
      <c r="D143" s="58"/>
      <c r="E143" s="58"/>
      <c r="F143" s="56"/>
      <c r="G143" s="56"/>
      <c r="H143" s="57"/>
      <c r="I143" s="5"/>
    </row>
    <row r="144" spans="1:9" ht="12.75">
      <c r="A144" s="59"/>
      <c r="B144" s="63"/>
      <c r="C144" s="63"/>
      <c r="D144" s="64" t="s">
        <v>119</v>
      </c>
      <c r="E144" s="58"/>
      <c r="F144" s="56"/>
      <c r="G144" s="56"/>
      <c r="H144" s="57"/>
      <c r="I144" s="5"/>
    </row>
    <row r="145" spans="1:9" ht="12.75">
      <c r="A145" s="59"/>
      <c r="B145" s="56"/>
      <c r="C145" s="56"/>
      <c r="D145" s="60"/>
      <c r="E145" s="58"/>
      <c r="F145" s="56"/>
      <c r="G145" s="56"/>
      <c r="H145" s="57"/>
      <c r="I145" s="5"/>
    </row>
    <row r="146" spans="1:9" ht="13.5" thickBot="1">
      <c r="A146" s="23" t="s">
        <v>120</v>
      </c>
      <c r="B146" s="24"/>
      <c r="C146" s="24"/>
      <c r="D146" s="30">
        <f>SUM(D140:D145)</f>
        <v>0</v>
      </c>
      <c r="E146" s="30">
        <f>SUM(E140:E145)</f>
        <v>875.5</v>
      </c>
      <c r="F146" s="25">
        <f>SUM(D146-E146)</f>
        <v>-875.5</v>
      </c>
      <c r="G146" s="25"/>
      <c r="H146" s="26">
        <f>-'2002-2003 Report'!C14</f>
        <v>-1150</v>
      </c>
      <c r="I146" s="5"/>
    </row>
    <row r="147" spans="1:9" ht="13.5" thickBot="1">
      <c r="A147" s="15"/>
      <c r="B147" s="16"/>
      <c r="C147" s="16"/>
      <c r="D147" s="32"/>
      <c r="E147" s="32"/>
      <c r="F147" s="17"/>
      <c r="G147" s="17"/>
      <c r="H147" s="17"/>
      <c r="I147" s="5"/>
    </row>
    <row r="148" spans="1:8" ht="12.75">
      <c r="A148" s="41" t="s">
        <v>121</v>
      </c>
      <c r="B148" s="36"/>
      <c r="C148" s="36"/>
      <c r="D148" s="37"/>
      <c r="E148" s="37"/>
      <c r="F148" s="36"/>
      <c r="G148" s="36"/>
      <c r="H148" s="38"/>
    </row>
    <row r="149" spans="1:9" ht="12.75">
      <c r="A149" s="33" t="s">
        <v>1</v>
      </c>
      <c r="B149" s="4" t="s">
        <v>2</v>
      </c>
      <c r="C149" s="4"/>
      <c r="D149" s="31" t="s">
        <v>3</v>
      </c>
      <c r="E149" s="31" t="s">
        <v>4</v>
      </c>
      <c r="F149" s="4" t="s">
        <v>5</v>
      </c>
      <c r="G149" s="4"/>
      <c r="H149" s="20" t="s">
        <v>6</v>
      </c>
      <c r="I149" s="4" t="s">
        <v>107</v>
      </c>
    </row>
    <row r="150" spans="1:9" ht="12.75">
      <c r="A150" s="21">
        <v>37530</v>
      </c>
      <c r="B150" s="16" t="s">
        <v>122</v>
      </c>
      <c r="C150" s="16" t="s">
        <v>123</v>
      </c>
      <c r="D150" s="32"/>
      <c r="E150" s="32">
        <v>314.95</v>
      </c>
      <c r="F150" s="17"/>
      <c r="G150" s="17"/>
      <c r="H150" s="34"/>
      <c r="I150" s="5"/>
    </row>
    <row r="151" spans="1:9" ht="12.75">
      <c r="A151" s="21">
        <v>37579</v>
      </c>
      <c r="B151" s="16" t="s">
        <v>124</v>
      </c>
      <c r="C151" s="56" t="s">
        <v>125</v>
      </c>
      <c r="D151" s="32"/>
      <c r="E151" s="32">
        <v>675.75</v>
      </c>
      <c r="F151" s="17"/>
      <c r="G151" s="17"/>
      <c r="H151" s="34"/>
      <c r="I151" s="5"/>
    </row>
    <row r="152" spans="1:9" ht="12.75">
      <c r="A152" s="21">
        <v>37600</v>
      </c>
      <c r="B152" s="61" t="s">
        <v>126</v>
      </c>
      <c r="C152" s="16" t="s">
        <v>127</v>
      </c>
      <c r="D152" s="32"/>
      <c r="E152" s="32">
        <v>65.85</v>
      </c>
      <c r="F152" s="17"/>
      <c r="G152" s="17"/>
      <c r="H152" s="34"/>
      <c r="I152" s="5"/>
    </row>
    <row r="153" spans="1:9" ht="12.75">
      <c r="A153" s="21">
        <v>37600</v>
      </c>
      <c r="B153" s="61" t="s">
        <v>128</v>
      </c>
      <c r="C153" s="61" t="s">
        <v>129</v>
      </c>
      <c r="D153" s="32"/>
      <c r="E153" s="32">
        <v>103.12</v>
      </c>
      <c r="F153" s="17"/>
      <c r="G153" s="17"/>
      <c r="H153" s="34"/>
      <c r="I153" s="5"/>
    </row>
    <row r="154" spans="1:9" ht="12.75">
      <c r="A154" s="21">
        <v>37629</v>
      </c>
      <c r="B154" s="16" t="s">
        <v>130</v>
      </c>
      <c r="C154" s="16" t="s">
        <v>131</v>
      </c>
      <c r="D154" s="32"/>
      <c r="E154" s="32">
        <v>34.52</v>
      </c>
      <c r="F154" s="17"/>
      <c r="G154" s="17"/>
      <c r="H154" s="34"/>
      <c r="I154" s="5"/>
    </row>
    <row r="155" spans="1:9" ht="12.75">
      <c r="A155" s="21">
        <v>37757</v>
      </c>
      <c r="B155" s="61" t="s">
        <v>132</v>
      </c>
      <c r="C155" s="61" t="s">
        <v>133</v>
      </c>
      <c r="D155" s="32"/>
      <c r="E155" s="32">
        <v>1536.36</v>
      </c>
      <c r="F155" s="17"/>
      <c r="G155" s="17"/>
      <c r="H155" s="34"/>
      <c r="I155" s="5"/>
    </row>
    <row r="156" spans="1:9" ht="12.75">
      <c r="A156" s="21"/>
      <c r="B156" s="16"/>
      <c r="C156" s="16"/>
      <c r="D156" s="32"/>
      <c r="E156" s="32"/>
      <c r="F156" s="17"/>
      <c r="G156" s="17"/>
      <c r="H156" s="34"/>
      <c r="I156" s="5"/>
    </row>
    <row r="157" spans="1:9" ht="12.75">
      <c r="A157" s="21"/>
      <c r="B157" s="16"/>
      <c r="C157" s="16"/>
      <c r="D157" s="32"/>
      <c r="E157" s="32"/>
      <c r="F157" s="17"/>
      <c r="G157" s="17"/>
      <c r="H157" s="34"/>
      <c r="I157" s="5"/>
    </row>
    <row r="158" spans="1:9" ht="12.75">
      <c r="A158" s="21"/>
      <c r="B158" s="16"/>
      <c r="C158" s="16"/>
      <c r="D158" s="32"/>
      <c r="E158" s="32"/>
      <c r="F158" s="17"/>
      <c r="G158" s="17"/>
      <c r="H158" s="34"/>
      <c r="I158" s="5"/>
    </row>
    <row r="159" spans="1:9" ht="12.75">
      <c r="A159" s="21"/>
      <c r="B159" s="16"/>
      <c r="C159" s="16"/>
      <c r="D159" s="32"/>
      <c r="E159" s="32"/>
      <c r="F159" s="17"/>
      <c r="G159" s="17"/>
      <c r="H159" s="34"/>
      <c r="I159" s="5"/>
    </row>
    <row r="160" spans="1:9" ht="12.75">
      <c r="A160" s="21"/>
      <c r="B160" s="16"/>
      <c r="C160" s="16"/>
      <c r="D160" s="32"/>
      <c r="E160" s="32"/>
      <c r="F160" s="17"/>
      <c r="G160" s="17"/>
      <c r="H160" s="34"/>
      <c r="I160" s="5"/>
    </row>
    <row r="161" spans="1:9" ht="12.75">
      <c r="A161" s="21"/>
      <c r="B161" s="16"/>
      <c r="C161" s="16"/>
      <c r="D161" s="32"/>
      <c r="E161" s="32"/>
      <c r="F161" s="17"/>
      <c r="G161" s="17"/>
      <c r="H161" s="34"/>
      <c r="I161" s="5"/>
    </row>
    <row r="162" spans="1:9" ht="12.75">
      <c r="A162" s="21"/>
      <c r="B162" s="16"/>
      <c r="C162" s="16"/>
      <c r="D162" s="32"/>
      <c r="E162" s="32"/>
      <c r="F162" s="17"/>
      <c r="G162" s="17"/>
      <c r="H162" s="34"/>
      <c r="I162" s="5"/>
    </row>
    <row r="163" spans="1:9" ht="12.75">
      <c r="A163" s="21"/>
      <c r="B163" s="16"/>
      <c r="C163" s="16"/>
      <c r="D163" s="32"/>
      <c r="E163" s="32"/>
      <c r="F163" s="17"/>
      <c r="G163" s="17"/>
      <c r="H163" s="34"/>
      <c r="I163" s="5"/>
    </row>
    <row r="164" spans="1:9" ht="12.75">
      <c r="A164" s="21"/>
      <c r="B164" s="16"/>
      <c r="C164" s="16"/>
      <c r="D164" s="32"/>
      <c r="E164" s="32"/>
      <c r="F164" s="17"/>
      <c r="G164" s="17"/>
      <c r="H164" s="34"/>
      <c r="I164" s="5"/>
    </row>
    <row r="165" spans="1:9" ht="12.75">
      <c r="A165" s="21"/>
      <c r="B165" s="16"/>
      <c r="C165" s="16"/>
      <c r="D165" s="32"/>
      <c r="E165" s="32"/>
      <c r="F165" s="17"/>
      <c r="G165" s="17"/>
      <c r="H165" s="34"/>
      <c r="I165" s="5"/>
    </row>
    <row r="166" spans="1:9" ht="13.5" thickBot="1">
      <c r="A166" s="23" t="s">
        <v>134</v>
      </c>
      <c r="B166" s="24"/>
      <c r="C166" s="24"/>
      <c r="D166" s="30">
        <f>SUM(D150:D165)</f>
        <v>0</v>
      </c>
      <c r="E166" s="30">
        <f>SUM(E150:E165)</f>
        <v>2730.55</v>
      </c>
      <c r="F166" s="25">
        <f>SUM(D166-E166)</f>
        <v>-2730.55</v>
      </c>
      <c r="G166" s="25"/>
      <c r="H166" s="26">
        <f>-'2002-2003 Report'!C15</f>
        <v>-500</v>
      </c>
      <c r="I166" s="5">
        <f>SUM(F166+H166)</f>
        <v>-3230.55</v>
      </c>
    </row>
    <row r="167" spans="1:5" ht="13.5" thickBot="1">
      <c r="A167" s="14"/>
      <c r="D167" s="9"/>
      <c r="E167" s="9"/>
    </row>
    <row r="168" spans="1:8" ht="12.75">
      <c r="A168" s="41" t="s">
        <v>135</v>
      </c>
      <c r="B168" s="36"/>
      <c r="C168" s="36"/>
      <c r="D168" s="37"/>
      <c r="E168" s="37"/>
      <c r="F168" s="36"/>
      <c r="G168" s="36"/>
      <c r="H168" s="38"/>
    </row>
    <row r="169" spans="1:8" ht="12.75">
      <c r="A169" s="33" t="s">
        <v>1</v>
      </c>
      <c r="B169" s="4" t="s">
        <v>2</v>
      </c>
      <c r="C169" s="4"/>
      <c r="D169" s="31" t="s">
        <v>3</v>
      </c>
      <c r="E169" s="31" t="s">
        <v>4</v>
      </c>
      <c r="F169" s="4" t="s">
        <v>5</v>
      </c>
      <c r="G169" s="4"/>
      <c r="H169" s="20" t="s">
        <v>6</v>
      </c>
    </row>
    <row r="170" spans="1:8" ht="12.75">
      <c r="A170" s="21">
        <v>37530</v>
      </c>
      <c r="B170" s="16" t="s">
        <v>136</v>
      </c>
      <c r="C170" s="16" t="s">
        <v>137</v>
      </c>
      <c r="D170" s="32"/>
      <c r="E170" s="32">
        <v>30.23</v>
      </c>
      <c r="F170" s="17"/>
      <c r="G170" s="17"/>
      <c r="H170" s="34"/>
    </row>
    <row r="171" spans="1:8" ht="12.75">
      <c r="A171" s="21">
        <v>37574</v>
      </c>
      <c r="B171" s="16" t="s">
        <v>138</v>
      </c>
      <c r="C171" s="16" t="s">
        <v>139</v>
      </c>
      <c r="D171" s="32"/>
      <c r="E171" s="32">
        <v>40</v>
      </c>
      <c r="F171" s="17"/>
      <c r="G171" s="17"/>
      <c r="H171" s="34"/>
    </row>
    <row r="172" spans="1:8" ht="12.75">
      <c r="A172" s="21">
        <v>37574</v>
      </c>
      <c r="B172" s="16" t="s">
        <v>140</v>
      </c>
      <c r="C172" s="16" t="s">
        <v>141</v>
      </c>
      <c r="D172" s="32"/>
      <c r="E172" s="32">
        <v>29</v>
      </c>
      <c r="F172" s="17"/>
      <c r="G172" s="17"/>
      <c r="H172" s="34"/>
    </row>
    <row r="173" spans="1:8" ht="12.75">
      <c r="A173" s="21">
        <v>1424</v>
      </c>
      <c r="B173" s="16" t="s">
        <v>142</v>
      </c>
      <c r="C173" s="16" t="s">
        <v>137</v>
      </c>
      <c r="D173" s="32"/>
      <c r="E173" s="32">
        <v>30</v>
      </c>
      <c r="F173" s="17"/>
      <c r="G173" s="17"/>
      <c r="H173" s="34"/>
    </row>
    <row r="174" spans="1:8" ht="12.75">
      <c r="A174" s="21">
        <v>37687</v>
      </c>
      <c r="B174" s="16" t="s">
        <v>143</v>
      </c>
      <c r="C174" s="16" t="s">
        <v>144</v>
      </c>
      <c r="D174" s="32"/>
      <c r="E174" s="32">
        <v>33.61</v>
      </c>
      <c r="F174" s="17"/>
      <c r="G174" s="17"/>
      <c r="H174" s="34"/>
    </row>
    <row r="175" spans="1:8" ht="12.75">
      <c r="A175" s="21">
        <v>37684</v>
      </c>
      <c r="B175" s="16" t="s">
        <v>145</v>
      </c>
      <c r="C175" s="16" t="s">
        <v>146</v>
      </c>
      <c r="D175" s="32"/>
      <c r="E175" s="32">
        <v>42.83</v>
      </c>
      <c r="F175" s="17"/>
      <c r="G175" s="17"/>
      <c r="H175" s="34"/>
    </row>
    <row r="176" spans="1:8" ht="12.75">
      <c r="A176" s="21">
        <v>37754</v>
      </c>
      <c r="B176" s="61" t="s">
        <v>147</v>
      </c>
      <c r="C176" s="61" t="s">
        <v>148</v>
      </c>
      <c r="D176" s="32"/>
      <c r="E176" s="32">
        <v>42</v>
      </c>
      <c r="F176" s="17"/>
      <c r="G176" s="17"/>
      <c r="H176" s="34"/>
    </row>
    <row r="177" spans="1:8" ht="12.75">
      <c r="A177" s="21"/>
      <c r="B177" s="16"/>
      <c r="C177" s="16"/>
      <c r="D177" s="32"/>
      <c r="E177" s="32"/>
      <c r="F177" s="17"/>
      <c r="G177" s="17"/>
      <c r="H177" s="34"/>
    </row>
    <row r="178" spans="1:8" ht="12.75">
      <c r="A178" s="21"/>
      <c r="B178" s="16"/>
      <c r="C178" s="16"/>
      <c r="D178" s="32"/>
      <c r="E178" s="32"/>
      <c r="F178" s="17"/>
      <c r="G178" s="17"/>
      <c r="H178" s="34"/>
    </row>
    <row r="179" spans="1:8" ht="12.75">
      <c r="A179" s="21"/>
      <c r="B179" s="16"/>
      <c r="C179" s="16"/>
      <c r="D179" s="32"/>
      <c r="E179" s="32"/>
      <c r="F179" s="17"/>
      <c r="G179" s="17"/>
      <c r="H179" s="34"/>
    </row>
    <row r="180" spans="1:8" ht="12.75">
      <c r="A180" s="21"/>
      <c r="B180" s="16"/>
      <c r="C180" s="16"/>
      <c r="D180" s="32"/>
      <c r="E180" s="32"/>
      <c r="F180" s="17"/>
      <c r="G180" s="17"/>
      <c r="H180" s="34"/>
    </row>
    <row r="181" spans="1:8" ht="12.75">
      <c r="A181" s="21"/>
      <c r="B181" s="16"/>
      <c r="C181" s="16"/>
      <c r="D181" s="32"/>
      <c r="E181" s="32"/>
      <c r="F181" s="17"/>
      <c r="G181" s="17"/>
      <c r="H181" s="34"/>
    </row>
    <row r="182" spans="1:8" ht="12.75">
      <c r="A182" s="21"/>
      <c r="B182" s="16"/>
      <c r="C182" s="16"/>
      <c r="D182" s="32"/>
      <c r="E182" s="32"/>
      <c r="F182" s="17"/>
      <c r="G182" s="17"/>
      <c r="H182" s="34"/>
    </row>
    <row r="183" spans="1:8" ht="12.75">
      <c r="A183" s="21"/>
      <c r="B183" s="16"/>
      <c r="C183" s="16"/>
      <c r="D183" s="32"/>
      <c r="E183" s="32"/>
      <c r="F183" s="17"/>
      <c r="G183" s="17"/>
      <c r="H183" s="34"/>
    </row>
    <row r="184" spans="1:8" ht="12.75">
      <c r="A184" s="21"/>
      <c r="B184" s="16"/>
      <c r="C184" s="16"/>
      <c r="D184" s="32"/>
      <c r="E184" s="32"/>
      <c r="F184" s="17"/>
      <c r="G184" s="17"/>
      <c r="H184" s="34"/>
    </row>
    <row r="185" spans="1:8" ht="13.5" thickBot="1">
      <c r="A185" s="23" t="s">
        <v>149</v>
      </c>
      <c r="B185" s="24"/>
      <c r="C185" s="24"/>
      <c r="D185" s="30">
        <f>SUM(D170:D184)</f>
        <v>0</v>
      </c>
      <c r="E185" s="30">
        <f>SUM(E170:E184)</f>
        <v>247.67000000000002</v>
      </c>
      <c r="F185" s="25">
        <f>SUM(D185-E185)</f>
        <v>-247.67000000000002</v>
      </c>
      <c r="G185" s="25"/>
      <c r="H185" s="26">
        <f>-'2002-2003 Report'!C16</f>
        <v>-560</v>
      </c>
    </row>
    <row r="186" spans="1:5" ht="13.5" thickBot="1">
      <c r="A186" s="14"/>
      <c r="D186" s="9"/>
      <c r="E186" s="9"/>
    </row>
    <row r="187" spans="1:8" ht="12.75">
      <c r="A187" s="41" t="s">
        <v>150</v>
      </c>
      <c r="B187" s="36"/>
      <c r="C187" s="36"/>
      <c r="D187" s="37"/>
      <c r="E187" s="37"/>
      <c r="F187" s="36"/>
      <c r="G187" s="36"/>
      <c r="H187" s="38"/>
    </row>
    <row r="188" spans="1:9" ht="12.75">
      <c r="A188" s="33" t="s">
        <v>1</v>
      </c>
      <c r="B188" s="4" t="s">
        <v>2</v>
      </c>
      <c r="C188" s="4"/>
      <c r="D188" s="31" t="s">
        <v>3</v>
      </c>
      <c r="E188" s="31" t="s">
        <v>4</v>
      </c>
      <c r="F188" s="4" t="s">
        <v>5</v>
      </c>
      <c r="G188" s="4"/>
      <c r="H188" s="20" t="s">
        <v>6</v>
      </c>
      <c r="I188" s="4" t="s">
        <v>107</v>
      </c>
    </row>
    <row r="189" spans="1:9" ht="12.75">
      <c r="A189" s="21">
        <v>37530</v>
      </c>
      <c r="B189" s="16" t="s">
        <v>151</v>
      </c>
      <c r="C189" s="16" t="s">
        <v>152</v>
      </c>
      <c r="D189" s="32"/>
      <c r="E189" s="32">
        <v>59.85</v>
      </c>
      <c r="F189" s="17"/>
      <c r="G189" s="17"/>
      <c r="H189" s="34"/>
      <c r="I189" s="5"/>
    </row>
    <row r="190" spans="1:9" ht="12.75">
      <c r="A190" s="21">
        <v>37569</v>
      </c>
      <c r="B190" s="16" t="s">
        <v>153</v>
      </c>
      <c r="C190" s="16" t="s">
        <v>154</v>
      </c>
      <c r="D190" s="32"/>
      <c r="E190" s="32">
        <v>50</v>
      </c>
      <c r="F190" s="17"/>
      <c r="G190" s="17"/>
      <c r="H190" s="34"/>
      <c r="I190" s="5"/>
    </row>
    <row r="191" spans="1:9" ht="12.75">
      <c r="A191" s="21">
        <v>37600</v>
      </c>
      <c r="B191" s="16" t="s">
        <v>155</v>
      </c>
      <c r="C191" s="16" t="s">
        <v>156</v>
      </c>
      <c r="D191" s="32"/>
      <c r="E191" s="32">
        <v>650</v>
      </c>
      <c r="F191" s="17"/>
      <c r="G191" s="17"/>
      <c r="H191" s="34"/>
      <c r="I191" s="5"/>
    </row>
    <row r="192" spans="1:9" ht="12.75">
      <c r="A192" s="21">
        <v>37629</v>
      </c>
      <c r="B192" s="16" t="s">
        <v>157</v>
      </c>
      <c r="C192" s="16" t="s">
        <v>158</v>
      </c>
      <c r="D192" s="32"/>
      <c r="E192" s="32">
        <v>900</v>
      </c>
      <c r="F192" s="17"/>
      <c r="G192" s="17"/>
      <c r="H192" s="34"/>
      <c r="I192" s="5"/>
    </row>
    <row r="193" spans="1:9" ht="12.75">
      <c r="A193" s="21">
        <v>37662</v>
      </c>
      <c r="B193" s="16" t="s">
        <v>159</v>
      </c>
      <c r="C193" s="16" t="s">
        <v>160</v>
      </c>
      <c r="D193" s="32"/>
      <c r="E193" s="32">
        <v>320</v>
      </c>
      <c r="F193" s="17"/>
      <c r="G193" s="17"/>
      <c r="H193" s="34"/>
      <c r="I193" s="5"/>
    </row>
    <row r="194" spans="1:9" ht="12.75">
      <c r="A194" s="21">
        <v>37662</v>
      </c>
      <c r="B194" s="16" t="s">
        <v>161</v>
      </c>
      <c r="C194" s="16" t="s">
        <v>162</v>
      </c>
      <c r="D194" s="32"/>
      <c r="E194" s="32">
        <v>395</v>
      </c>
      <c r="F194" s="17"/>
      <c r="G194" s="17"/>
      <c r="H194" s="34"/>
      <c r="I194" s="5"/>
    </row>
    <row r="195" spans="1:9" ht="12.75">
      <c r="A195" s="21">
        <v>37736</v>
      </c>
      <c r="B195" s="61" t="s">
        <v>163</v>
      </c>
      <c r="C195" s="61" t="s">
        <v>164</v>
      </c>
      <c r="D195" s="62" t="s">
        <v>119</v>
      </c>
      <c r="E195" s="32">
        <v>425</v>
      </c>
      <c r="F195" s="17"/>
      <c r="G195" s="17"/>
      <c r="H195" s="34"/>
      <c r="I195" s="5"/>
    </row>
    <row r="196" spans="1:9" ht="12.75">
      <c r="A196" s="21"/>
      <c r="B196" s="16"/>
      <c r="C196" s="16"/>
      <c r="D196" s="32"/>
      <c r="E196" s="32"/>
      <c r="F196" s="17"/>
      <c r="G196" s="17"/>
      <c r="H196" s="34"/>
      <c r="I196" s="5"/>
    </row>
    <row r="197" spans="1:9" ht="12.75">
      <c r="A197" s="21"/>
      <c r="B197" s="16"/>
      <c r="C197" s="16"/>
      <c r="D197" s="32"/>
      <c r="E197" s="32"/>
      <c r="F197" s="17"/>
      <c r="G197" s="17"/>
      <c r="H197" s="34"/>
      <c r="I197" s="5"/>
    </row>
    <row r="198" spans="1:9" ht="13.5" thickBot="1">
      <c r="A198" s="23" t="s">
        <v>165</v>
      </c>
      <c r="B198" s="24"/>
      <c r="C198" s="24"/>
      <c r="D198" s="30">
        <f>SUM(D189:D197)</f>
        <v>0</v>
      </c>
      <c r="E198" s="30">
        <f>SUM(E189:E197)</f>
        <v>2799.85</v>
      </c>
      <c r="F198" s="25">
        <f>SUM(D198-E198)</f>
        <v>-2799.85</v>
      </c>
      <c r="G198" s="25"/>
      <c r="H198" s="26">
        <f>-'2002-2003 Report'!C17</f>
        <v>-2310</v>
      </c>
      <c r="I198" s="5">
        <f>SUM(F198+H198)</f>
        <v>-5109.85</v>
      </c>
    </row>
    <row r="199" spans="1:5" ht="13.5" thickBot="1">
      <c r="A199" s="14"/>
      <c r="D199" s="9"/>
      <c r="E199" s="9"/>
    </row>
    <row r="200" spans="1:8" ht="12.75">
      <c r="A200" s="41" t="s">
        <v>166</v>
      </c>
      <c r="B200" s="36"/>
      <c r="C200" s="36"/>
      <c r="D200" s="37"/>
      <c r="E200" s="37"/>
      <c r="F200" s="36"/>
      <c r="G200" s="36"/>
      <c r="H200" s="38"/>
    </row>
    <row r="201" spans="1:8" ht="12.75">
      <c r="A201" s="33" t="s">
        <v>1</v>
      </c>
      <c r="B201" s="4" t="s">
        <v>2</v>
      </c>
      <c r="C201" s="4"/>
      <c r="D201" s="31" t="s">
        <v>3</v>
      </c>
      <c r="E201" s="31" t="s">
        <v>4</v>
      </c>
      <c r="F201" s="4" t="s">
        <v>5</v>
      </c>
      <c r="G201" s="4"/>
      <c r="H201" s="20" t="s">
        <v>6</v>
      </c>
    </row>
    <row r="202" spans="1:8" ht="12.75">
      <c r="A202" s="21">
        <v>37537</v>
      </c>
      <c r="B202" s="16" t="s">
        <v>167</v>
      </c>
      <c r="C202" s="16" t="s">
        <v>168</v>
      </c>
      <c r="D202" s="32"/>
      <c r="E202" s="32">
        <v>74.58</v>
      </c>
      <c r="F202" s="17"/>
      <c r="G202" s="17"/>
      <c r="H202" s="34"/>
    </row>
    <row r="203" spans="1:8" ht="12.75">
      <c r="A203" s="21">
        <v>37569</v>
      </c>
      <c r="B203" s="16" t="s">
        <v>33</v>
      </c>
      <c r="C203" s="16" t="s">
        <v>28</v>
      </c>
      <c r="D203" s="32">
        <v>5860.1</v>
      </c>
      <c r="E203" s="32"/>
      <c r="F203" s="17"/>
      <c r="G203" s="17"/>
      <c r="H203" s="34"/>
    </row>
    <row r="204" spans="1:8" ht="12.75">
      <c r="A204" s="21">
        <v>37571</v>
      </c>
      <c r="B204" s="16"/>
      <c r="C204" s="16" t="s">
        <v>28</v>
      </c>
      <c r="D204" s="32">
        <v>451.75</v>
      </c>
      <c r="E204" s="32"/>
      <c r="F204" s="17"/>
      <c r="G204" s="17"/>
      <c r="H204" s="34"/>
    </row>
    <row r="205" spans="1:8" ht="12.75">
      <c r="A205" s="21">
        <v>37571</v>
      </c>
      <c r="B205" s="16"/>
      <c r="C205" s="16" t="s">
        <v>169</v>
      </c>
      <c r="D205" s="32"/>
      <c r="E205" s="32">
        <v>3007.2</v>
      </c>
      <c r="F205" s="17"/>
      <c r="G205" s="17"/>
      <c r="H205" s="34"/>
    </row>
    <row r="206" spans="1:8" ht="12.75">
      <c r="A206" s="21">
        <v>37572</v>
      </c>
      <c r="B206" s="16"/>
      <c r="C206" s="16" t="s">
        <v>28</v>
      </c>
      <c r="D206" s="32">
        <v>123.85</v>
      </c>
      <c r="E206" s="32"/>
      <c r="F206" s="17"/>
      <c r="G206" s="17"/>
      <c r="H206" s="34"/>
    </row>
    <row r="207" spans="1:8" ht="12.75">
      <c r="A207" s="21">
        <v>37571</v>
      </c>
      <c r="B207" s="16"/>
      <c r="C207" s="16" t="s">
        <v>169</v>
      </c>
      <c r="D207" s="32"/>
      <c r="E207" s="32">
        <v>53.7</v>
      </c>
      <c r="F207" s="17"/>
      <c r="G207" s="17"/>
      <c r="H207" s="34"/>
    </row>
    <row r="208" spans="1:8" ht="12.75">
      <c r="A208" s="21">
        <v>37939</v>
      </c>
      <c r="B208" s="16"/>
      <c r="C208" s="16" t="s">
        <v>28</v>
      </c>
      <c r="D208" s="32">
        <v>42.95</v>
      </c>
      <c r="E208" s="32"/>
      <c r="F208" s="17"/>
      <c r="G208" s="17"/>
      <c r="H208" s="34"/>
    </row>
    <row r="209" spans="1:8" ht="12.75">
      <c r="A209" s="21">
        <v>37711</v>
      </c>
      <c r="B209" s="16"/>
      <c r="C209" s="16" t="s">
        <v>170</v>
      </c>
      <c r="D209" s="32">
        <v>60</v>
      </c>
      <c r="E209" s="32"/>
      <c r="F209" s="17"/>
      <c r="G209" s="17"/>
      <c r="H209" s="34"/>
    </row>
    <row r="210" spans="1:8" ht="12.75">
      <c r="A210" s="21">
        <v>37750</v>
      </c>
      <c r="B210" s="16" t="s">
        <v>68</v>
      </c>
      <c r="C210" s="16" t="s">
        <v>171</v>
      </c>
      <c r="D210" s="32">
        <v>33.75</v>
      </c>
      <c r="E210" s="32"/>
      <c r="F210" s="17"/>
      <c r="G210" s="17"/>
      <c r="H210" s="34"/>
    </row>
    <row r="211" spans="1:8" ht="12.75">
      <c r="A211" s="21"/>
      <c r="B211" s="16"/>
      <c r="C211" s="16"/>
      <c r="D211" s="28"/>
      <c r="E211" s="32"/>
      <c r="F211" s="17"/>
      <c r="G211" s="17"/>
      <c r="H211" s="34"/>
    </row>
    <row r="212" spans="1:8" ht="13.5" thickBot="1">
      <c r="A212" s="23" t="s">
        <v>172</v>
      </c>
      <c r="B212" s="24"/>
      <c r="C212" s="24"/>
      <c r="D212" s="30">
        <f>SUM(D202:D211)</f>
        <v>6572.400000000001</v>
      </c>
      <c r="E212" s="30">
        <f>SUM(E202:E211)</f>
        <v>3135.4799999999996</v>
      </c>
      <c r="F212" s="25">
        <f>SUM(D212-E212)</f>
        <v>3436.920000000001</v>
      </c>
      <c r="G212" s="25"/>
      <c r="H212" s="26">
        <f>'2002-2003 Report'!C33-'2002-2003 Report'!C18</f>
        <v>3700</v>
      </c>
    </row>
    <row r="213" spans="1:8" ht="13.5" thickBot="1">
      <c r="A213" s="15"/>
      <c r="B213" s="16"/>
      <c r="C213" s="16"/>
      <c r="D213" s="32"/>
      <c r="E213" s="32"/>
      <c r="F213" s="17"/>
      <c r="G213" s="17"/>
      <c r="H213" s="17"/>
    </row>
    <row r="214" spans="1:8" ht="12.75">
      <c r="A214" s="41" t="s">
        <v>173</v>
      </c>
      <c r="B214" s="36"/>
      <c r="C214" s="36"/>
      <c r="D214" s="37"/>
      <c r="E214" s="37"/>
      <c r="F214" s="36"/>
      <c r="G214" s="36"/>
      <c r="H214" s="38"/>
    </row>
    <row r="215" spans="1:8" ht="12.75">
      <c r="A215" s="33" t="s">
        <v>1</v>
      </c>
      <c r="B215" s="4" t="s">
        <v>2</v>
      </c>
      <c r="C215" s="4"/>
      <c r="D215" s="31" t="s">
        <v>3</v>
      </c>
      <c r="E215" s="31" t="s">
        <v>4</v>
      </c>
      <c r="F215" s="4" t="s">
        <v>5</v>
      </c>
      <c r="G215" s="4"/>
      <c r="H215" s="20" t="s">
        <v>6</v>
      </c>
    </row>
    <row r="216" spans="1:8" ht="12.75">
      <c r="A216" s="21">
        <v>37747</v>
      </c>
      <c r="B216" s="16" t="s">
        <v>174</v>
      </c>
      <c r="C216" s="16" t="s">
        <v>175</v>
      </c>
      <c r="D216" s="32"/>
      <c r="E216" s="28">
        <v>1175</v>
      </c>
      <c r="F216" s="17"/>
      <c r="G216" s="17"/>
      <c r="H216" s="34"/>
    </row>
    <row r="217" spans="1:8" ht="12.75">
      <c r="A217" s="21">
        <v>37754</v>
      </c>
      <c r="B217" s="16" t="s">
        <v>176</v>
      </c>
      <c r="C217" s="16" t="s">
        <v>177</v>
      </c>
      <c r="D217" s="32"/>
      <c r="E217" s="28">
        <v>27.5</v>
      </c>
      <c r="F217" s="17"/>
      <c r="G217" s="17"/>
      <c r="H217" s="34"/>
    </row>
    <row r="218" spans="1:8" ht="12.75">
      <c r="A218" s="21">
        <v>37881</v>
      </c>
      <c r="B218" s="61" t="s">
        <v>68</v>
      </c>
      <c r="C218" s="61" t="s">
        <v>669</v>
      </c>
      <c r="D218" s="32">
        <v>50</v>
      </c>
      <c r="E218" s="28"/>
      <c r="F218" s="17"/>
      <c r="G218" s="17"/>
      <c r="H218" s="34"/>
    </row>
    <row r="219" spans="1:8" ht="12.75">
      <c r="A219" s="21"/>
      <c r="B219" s="16"/>
      <c r="C219" s="16"/>
      <c r="D219" s="32"/>
      <c r="E219" s="28"/>
      <c r="F219" s="17"/>
      <c r="G219" s="17"/>
      <c r="H219" s="34"/>
    </row>
    <row r="220" spans="1:8" ht="13.5" thickBot="1">
      <c r="A220" s="23" t="s">
        <v>178</v>
      </c>
      <c r="B220" s="24"/>
      <c r="C220" s="24"/>
      <c r="D220" s="30">
        <f>SUM(D216:D219)</f>
        <v>50</v>
      </c>
      <c r="E220" s="30">
        <f>SUM(E216:E219)</f>
        <v>1202.5</v>
      </c>
      <c r="F220" s="25">
        <f>SUM(D220-E220)</f>
        <v>-1152.5</v>
      </c>
      <c r="G220" s="25"/>
      <c r="H220" s="26">
        <f>-'2002-2003 Report'!C19</f>
        <v>-1700</v>
      </c>
    </row>
    <row r="221" spans="1:8" ht="13.5" thickBot="1">
      <c r="A221" s="15"/>
      <c r="B221" s="16"/>
      <c r="C221" s="16"/>
      <c r="D221" s="32"/>
      <c r="E221" s="32"/>
      <c r="F221" s="17"/>
      <c r="G221" s="17"/>
      <c r="H221" s="17"/>
    </row>
    <row r="222" spans="1:8" ht="12.75">
      <c r="A222" s="41" t="s">
        <v>179</v>
      </c>
      <c r="B222" s="36"/>
      <c r="C222" s="36"/>
      <c r="D222" s="37"/>
      <c r="E222" s="37"/>
      <c r="F222" s="36"/>
      <c r="G222" s="36"/>
      <c r="H222" s="38"/>
    </row>
    <row r="223" spans="1:8" ht="12.75">
      <c r="A223" s="33" t="s">
        <v>1</v>
      </c>
      <c r="B223" s="4" t="s">
        <v>2</v>
      </c>
      <c r="C223" s="4"/>
      <c r="D223" s="31" t="s">
        <v>3</v>
      </c>
      <c r="E223" s="31" t="s">
        <v>4</v>
      </c>
      <c r="F223" s="4" t="s">
        <v>5</v>
      </c>
      <c r="G223" s="4"/>
      <c r="H223" s="20" t="s">
        <v>6</v>
      </c>
    </row>
    <row r="224" spans="1:8" ht="12.75">
      <c r="A224" s="21">
        <v>37509</v>
      </c>
      <c r="B224" s="16" t="s">
        <v>180</v>
      </c>
      <c r="C224" s="16" t="s">
        <v>181</v>
      </c>
      <c r="D224" s="32"/>
      <c r="E224" s="32">
        <v>50</v>
      </c>
      <c r="F224" s="17"/>
      <c r="G224" s="17"/>
      <c r="H224" s="34"/>
    </row>
    <row r="225" spans="1:8" ht="12.75">
      <c r="A225" s="21">
        <v>37509</v>
      </c>
      <c r="B225" s="16" t="s">
        <v>182</v>
      </c>
      <c r="C225" s="16" t="s">
        <v>183</v>
      </c>
      <c r="D225" s="32"/>
      <c r="E225" s="32">
        <v>50</v>
      </c>
      <c r="F225" s="17"/>
      <c r="G225" s="17"/>
      <c r="H225" s="34"/>
    </row>
    <row r="226" spans="1:8" ht="12.75">
      <c r="A226" s="21">
        <v>37529</v>
      </c>
      <c r="B226" s="16" t="s">
        <v>184</v>
      </c>
      <c r="C226" s="16" t="s">
        <v>185</v>
      </c>
      <c r="D226" s="32"/>
      <c r="E226" s="32">
        <v>50</v>
      </c>
      <c r="F226" s="17"/>
      <c r="G226" s="17"/>
      <c r="H226" s="34"/>
    </row>
    <row r="227" spans="1:8" ht="12.75">
      <c r="A227" s="21">
        <v>37532</v>
      </c>
      <c r="B227" s="16" t="s">
        <v>186</v>
      </c>
      <c r="C227" s="16" t="s">
        <v>187</v>
      </c>
      <c r="D227" s="32"/>
      <c r="E227" s="32">
        <v>50</v>
      </c>
      <c r="F227" s="17"/>
      <c r="G227" s="17"/>
      <c r="H227" s="34"/>
    </row>
    <row r="228" spans="1:8" ht="12.75">
      <c r="A228" s="21">
        <v>37736</v>
      </c>
      <c r="B228" s="61" t="s">
        <v>188</v>
      </c>
      <c r="C228" s="61" t="s">
        <v>189</v>
      </c>
      <c r="D228" s="32"/>
      <c r="E228" s="32">
        <v>50</v>
      </c>
      <c r="F228" s="17"/>
      <c r="G228" s="17"/>
      <c r="H228" s="34"/>
    </row>
    <row r="229" spans="1:8" ht="12.75">
      <c r="A229" s="21">
        <v>37750</v>
      </c>
      <c r="B229" s="61" t="s">
        <v>190</v>
      </c>
      <c r="C229" s="61" t="s">
        <v>191</v>
      </c>
      <c r="D229" s="32"/>
      <c r="E229" s="32">
        <v>50</v>
      </c>
      <c r="F229" s="17"/>
      <c r="G229" s="17"/>
      <c r="H229" s="34"/>
    </row>
    <row r="230" spans="5:8" ht="12.75">
      <c r="E230" s="32"/>
      <c r="F230" s="17"/>
      <c r="G230" s="17"/>
      <c r="H230" s="34"/>
    </row>
    <row r="231" spans="1:8" ht="12.75">
      <c r="A231" s="21"/>
      <c r="B231" s="61"/>
      <c r="C231" s="61"/>
      <c r="D231" s="32"/>
      <c r="E231" s="32"/>
      <c r="F231" s="17"/>
      <c r="G231" s="17"/>
      <c r="H231" s="34"/>
    </row>
    <row r="232" spans="1:8" ht="12.75">
      <c r="A232" s="21"/>
      <c r="B232" s="61"/>
      <c r="C232" s="61"/>
      <c r="D232" s="32"/>
      <c r="E232" s="32"/>
      <c r="F232" s="17"/>
      <c r="G232" s="17"/>
      <c r="H232" s="34"/>
    </row>
    <row r="233" spans="1:8" ht="12.75">
      <c r="A233" s="21"/>
      <c r="B233" s="16"/>
      <c r="C233" s="16"/>
      <c r="D233" s="32"/>
      <c r="E233" s="32"/>
      <c r="F233" s="17"/>
      <c r="G233" s="17"/>
      <c r="H233" s="34"/>
    </row>
    <row r="234" spans="1:8" ht="12.75">
      <c r="A234" s="21"/>
      <c r="B234" s="16"/>
      <c r="C234" s="16"/>
      <c r="D234" s="32"/>
      <c r="E234" s="32"/>
      <c r="F234" s="17"/>
      <c r="G234" s="17"/>
      <c r="H234" s="34"/>
    </row>
    <row r="235" spans="1:8" ht="13.5" thickBot="1">
      <c r="A235" s="23" t="s">
        <v>192</v>
      </c>
      <c r="B235" s="24"/>
      <c r="C235" s="24"/>
      <c r="D235" s="30">
        <f>SUM(D224:D234)</f>
        <v>0</v>
      </c>
      <c r="E235" s="30">
        <f>SUM(E224:E234)</f>
        <v>300</v>
      </c>
      <c r="F235" s="25">
        <f>SUM(D235-E235)</f>
        <v>-300</v>
      </c>
      <c r="G235" s="25"/>
      <c r="H235" s="26">
        <f>-'2002-2003 Report'!C20</f>
        <v>-550</v>
      </c>
    </row>
    <row r="236" spans="1:8" ht="13.5" thickBot="1">
      <c r="A236" s="15"/>
      <c r="B236" s="16"/>
      <c r="C236" s="16"/>
      <c r="D236" s="32"/>
      <c r="E236" s="32"/>
      <c r="F236" s="17"/>
      <c r="G236" s="17"/>
      <c r="H236" s="17"/>
    </row>
    <row r="237" spans="1:8" ht="12.75">
      <c r="A237" s="41" t="s">
        <v>193</v>
      </c>
      <c r="B237" s="36"/>
      <c r="C237" s="36"/>
      <c r="D237" s="37"/>
      <c r="E237" s="37"/>
      <c r="F237" s="36"/>
      <c r="G237" s="36"/>
      <c r="H237" s="38"/>
    </row>
    <row r="238" spans="1:9" ht="12.75">
      <c r="A238" s="33" t="s">
        <v>1</v>
      </c>
      <c r="B238" s="4" t="s">
        <v>2</v>
      </c>
      <c r="C238" s="4"/>
      <c r="D238" s="31" t="s">
        <v>3</v>
      </c>
      <c r="E238" s="31" t="s">
        <v>4</v>
      </c>
      <c r="F238" s="4" t="s">
        <v>5</v>
      </c>
      <c r="G238" s="4"/>
      <c r="H238" s="20" t="s">
        <v>6</v>
      </c>
      <c r="I238" s="4" t="s">
        <v>107</v>
      </c>
    </row>
    <row r="239" spans="1:9" ht="12.75">
      <c r="A239" s="21">
        <v>37750</v>
      </c>
      <c r="B239" s="16" t="s">
        <v>68</v>
      </c>
      <c r="C239" s="16" t="s">
        <v>194</v>
      </c>
      <c r="D239" s="32">
        <v>2070</v>
      </c>
      <c r="E239" s="32"/>
      <c r="F239" s="17"/>
      <c r="G239" s="17"/>
      <c r="H239" s="34"/>
      <c r="I239" s="5"/>
    </row>
    <row r="240" spans="1:9" ht="12.75">
      <c r="A240" s="21">
        <v>37420</v>
      </c>
      <c r="B240" s="16" t="s">
        <v>68</v>
      </c>
      <c r="C240" s="16" t="s">
        <v>195</v>
      </c>
      <c r="D240" s="32">
        <v>414</v>
      </c>
      <c r="E240" s="32"/>
      <c r="F240" s="17"/>
      <c r="G240" s="17"/>
      <c r="H240" s="34"/>
      <c r="I240" s="5"/>
    </row>
    <row r="241" spans="1:9" ht="12.75">
      <c r="A241" s="21">
        <v>37785</v>
      </c>
      <c r="B241" s="61" t="s">
        <v>196</v>
      </c>
      <c r="C241" s="16" t="s">
        <v>197</v>
      </c>
      <c r="D241" s="32"/>
      <c r="E241" s="32">
        <v>2500</v>
      </c>
      <c r="F241" s="17"/>
      <c r="G241" s="17"/>
      <c r="H241" s="34"/>
      <c r="I241" s="5"/>
    </row>
    <row r="242" spans="1:9" ht="12.75">
      <c r="A242" s="21">
        <v>37820</v>
      </c>
      <c r="B242" s="61" t="s">
        <v>68</v>
      </c>
      <c r="C242" s="61" t="s">
        <v>615</v>
      </c>
      <c r="D242" s="32">
        <v>573</v>
      </c>
      <c r="E242" s="32"/>
      <c r="F242" s="17"/>
      <c r="G242" s="17"/>
      <c r="H242" s="34"/>
      <c r="I242" s="5"/>
    </row>
    <row r="243" spans="1:9" ht="12.75">
      <c r="A243" s="113">
        <v>37866</v>
      </c>
      <c r="B243" s="61" t="s">
        <v>68</v>
      </c>
      <c r="C243" s="61" t="s">
        <v>648</v>
      </c>
      <c r="D243" s="114">
        <v>105</v>
      </c>
      <c r="F243" s="17"/>
      <c r="G243" s="17"/>
      <c r="H243" s="34"/>
      <c r="I243" s="5"/>
    </row>
    <row r="244" spans="1:9" ht="12.75">
      <c r="A244" s="21">
        <v>37867</v>
      </c>
      <c r="B244" s="61" t="s">
        <v>646</v>
      </c>
      <c r="C244" s="61" t="s">
        <v>647</v>
      </c>
      <c r="D244" s="32"/>
      <c r="E244" s="32">
        <v>539.33</v>
      </c>
      <c r="F244" s="17"/>
      <c r="G244" s="17"/>
      <c r="H244" s="34"/>
      <c r="I244" s="5"/>
    </row>
    <row r="245" spans="1:9" ht="12.75">
      <c r="A245" s="21">
        <v>37881</v>
      </c>
      <c r="B245" s="61" t="s">
        <v>68</v>
      </c>
      <c r="C245" s="61" t="s">
        <v>669</v>
      </c>
      <c r="D245" s="32">
        <v>46</v>
      </c>
      <c r="E245" s="32"/>
      <c r="F245" s="17"/>
      <c r="G245" s="17"/>
      <c r="H245" s="34"/>
      <c r="I245" s="5"/>
    </row>
    <row r="246" spans="1:9" ht="12.75">
      <c r="A246" s="21">
        <v>37900</v>
      </c>
      <c r="B246" s="61" t="s">
        <v>68</v>
      </c>
      <c r="C246" s="61" t="s">
        <v>673</v>
      </c>
      <c r="D246" s="32">
        <v>50</v>
      </c>
      <c r="E246" s="32"/>
      <c r="F246" s="17"/>
      <c r="G246" s="17"/>
      <c r="H246" s="34"/>
      <c r="I246" s="5"/>
    </row>
    <row r="247" spans="1:9" ht="13.5" thickBot="1">
      <c r="A247" s="23" t="s">
        <v>198</v>
      </c>
      <c r="B247" s="24"/>
      <c r="C247" s="24"/>
      <c r="D247" s="30">
        <f>SUM(D239:D246)</f>
        <v>3258</v>
      </c>
      <c r="E247" s="30">
        <f>SUM(E239:E246)</f>
        <v>3039.33</v>
      </c>
      <c r="F247" s="25">
        <f>SUM(D247-E247)</f>
        <v>218.67000000000007</v>
      </c>
      <c r="G247" s="25"/>
      <c r="H247" s="26">
        <f>'2002-2003 Report'!C34-'2002-2003 Report'!C21</f>
        <v>900</v>
      </c>
      <c r="I247" s="5">
        <f>SUM(F247+H247)</f>
        <v>1118.67</v>
      </c>
    </row>
    <row r="249" spans="1:8" ht="12.75">
      <c r="A249" s="1" t="s">
        <v>199</v>
      </c>
      <c r="D249" s="1" t="s">
        <v>200</v>
      </c>
      <c r="H249" s="55">
        <f>SUM(H3:H248)</f>
        <v>5.850000000000364</v>
      </c>
    </row>
    <row r="250" spans="4:8" ht="12.75">
      <c r="D250" s="1" t="s">
        <v>201</v>
      </c>
      <c r="F250" s="1"/>
      <c r="G250" s="1"/>
      <c r="H250" s="55">
        <f>'2002-2003 Report'!C38</f>
        <v>5.849999999998545</v>
      </c>
    </row>
    <row r="251" spans="4:8" ht="12.75">
      <c r="D251" s="1" t="s">
        <v>202</v>
      </c>
      <c r="F251" s="1"/>
      <c r="G251" s="1"/>
      <c r="H251" s="55">
        <f>H249-H250</f>
        <v>1.8189894035458565E-12</v>
      </c>
    </row>
  </sheetData>
  <printOptions/>
  <pageMargins left="1" right="1" top="1" bottom="1" header="0.5" footer="0.5"/>
  <pageSetup fitToHeight="20" fitToWidth="1" horizontalDpi="300" verticalDpi="300" orientation="portrait" scale="98" r:id="rId1"/>
  <headerFooter alignWithMargins="0">
    <oddHeader>&amp;C&amp;"Arial,Bold"&amp;14 2002-2003 PTO Budget Detail&amp;R&amp;D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 topLeftCell="A166">
      <selection activeCell="B186" sqref="B186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17.8515625" style="0" customWidth="1"/>
    <col min="4" max="4" width="16.7109375" style="0" customWidth="1"/>
    <col min="5" max="5" width="14.7109375" style="0" customWidth="1"/>
    <col min="6" max="6" width="11.57421875" style="0" customWidth="1"/>
  </cols>
  <sheetData>
    <row r="1" spans="1:2" ht="12.75">
      <c r="A1" s="90" t="s">
        <v>203</v>
      </c>
      <c r="B1" s="90" t="s">
        <v>204</v>
      </c>
    </row>
    <row r="2" spans="1:2" ht="12.75">
      <c r="A2" s="90" t="s">
        <v>205</v>
      </c>
      <c r="B2" s="90" t="s">
        <v>206</v>
      </c>
    </row>
    <row r="3" spans="1:2" ht="12.75">
      <c r="A3" s="90" t="s">
        <v>207</v>
      </c>
      <c r="B3" s="90" t="s">
        <v>208</v>
      </c>
    </row>
    <row r="4" spans="1:2" ht="12.75">
      <c r="A4" s="90" t="s">
        <v>209</v>
      </c>
      <c r="B4" s="90" t="s">
        <v>210</v>
      </c>
    </row>
    <row r="5" spans="1:6" ht="13.5" thickBot="1">
      <c r="A5" s="15"/>
      <c r="B5" s="16"/>
      <c r="C5" s="16"/>
      <c r="D5" s="32"/>
      <c r="E5" s="32"/>
      <c r="F5" s="17"/>
    </row>
    <row r="6" spans="1:6" ht="12.75">
      <c r="A6" s="92" t="s">
        <v>211</v>
      </c>
      <c r="B6" s="88" t="s">
        <v>212</v>
      </c>
      <c r="C6" s="36"/>
      <c r="D6" s="37"/>
      <c r="E6" s="37"/>
      <c r="F6" s="38"/>
    </row>
    <row r="7" spans="1:6" ht="12.75">
      <c r="A7" s="82" t="s">
        <v>213</v>
      </c>
      <c r="B7" s="83" t="s">
        <v>214</v>
      </c>
      <c r="C7" s="83" t="s">
        <v>215</v>
      </c>
      <c r="D7" s="84" t="s">
        <v>216</v>
      </c>
      <c r="E7" s="91" t="s">
        <v>217</v>
      </c>
      <c r="F7" s="85" t="s">
        <v>68</v>
      </c>
    </row>
    <row r="8" spans="1:6" ht="12.75">
      <c r="A8" s="87">
        <v>37750</v>
      </c>
      <c r="B8" s="16" t="s">
        <v>41</v>
      </c>
      <c r="C8" s="16" t="s">
        <v>218</v>
      </c>
      <c r="D8" s="78" t="s">
        <v>219</v>
      </c>
      <c r="E8" s="78" t="s">
        <v>220</v>
      </c>
      <c r="F8" s="77">
        <v>10</v>
      </c>
    </row>
    <row r="9" spans="1:6" ht="12.75">
      <c r="A9" s="87"/>
      <c r="B9" s="61" t="s">
        <v>41</v>
      </c>
      <c r="C9" s="61" t="s">
        <v>221</v>
      </c>
      <c r="D9" s="78" t="s">
        <v>222</v>
      </c>
      <c r="E9" s="78" t="s">
        <v>223</v>
      </c>
      <c r="F9" s="77">
        <v>5</v>
      </c>
    </row>
    <row r="10" spans="1:6" ht="12.75">
      <c r="A10" s="87"/>
      <c r="B10" s="16" t="s">
        <v>99</v>
      </c>
      <c r="C10" s="16" t="s">
        <v>224</v>
      </c>
      <c r="D10" s="79">
        <v>2077</v>
      </c>
      <c r="E10" s="78" t="s">
        <v>225</v>
      </c>
      <c r="F10" s="77">
        <v>27.06</v>
      </c>
    </row>
    <row r="11" spans="1:6" ht="12.75">
      <c r="A11" s="87"/>
      <c r="B11" s="16" t="s">
        <v>226</v>
      </c>
      <c r="C11" s="16" t="s">
        <v>227</v>
      </c>
      <c r="D11" s="78" t="s">
        <v>228</v>
      </c>
      <c r="E11" s="78" t="s">
        <v>229</v>
      </c>
      <c r="F11" s="77">
        <v>7</v>
      </c>
    </row>
    <row r="12" spans="1:6" ht="12.75">
      <c r="A12" s="87"/>
      <c r="B12" s="16" t="s">
        <v>166</v>
      </c>
      <c r="C12" s="16" t="s">
        <v>230</v>
      </c>
      <c r="D12" s="78" t="s">
        <v>231</v>
      </c>
      <c r="E12" s="78" t="s">
        <v>232</v>
      </c>
      <c r="F12" s="77">
        <v>60</v>
      </c>
    </row>
    <row r="13" spans="1:6" ht="12.75">
      <c r="A13" s="87"/>
      <c r="B13" s="16"/>
      <c r="C13" s="16"/>
      <c r="D13" s="78"/>
      <c r="E13" s="78"/>
      <c r="F13" s="77"/>
    </row>
    <row r="14" spans="1:6" ht="13.5" thickBot="1">
      <c r="A14" s="93" t="s">
        <v>233</v>
      </c>
      <c r="B14" s="89" t="s">
        <v>234</v>
      </c>
      <c r="C14" s="80"/>
      <c r="D14" s="81"/>
      <c r="E14" s="94" t="s">
        <v>235</v>
      </c>
      <c r="F14" s="86">
        <f>SUM(F8:F13)</f>
        <v>109.06</v>
      </c>
    </row>
    <row r="15" ht="13.5" thickBot="1">
      <c r="A15" s="6"/>
    </row>
    <row r="16" spans="1:6" ht="12.75">
      <c r="A16" s="92" t="s">
        <v>211</v>
      </c>
      <c r="B16" s="88" t="s">
        <v>236</v>
      </c>
      <c r="C16" s="36"/>
      <c r="D16" s="37"/>
      <c r="E16" s="37"/>
      <c r="F16" s="38"/>
    </row>
    <row r="17" spans="1:6" ht="12.75">
      <c r="A17" s="82" t="s">
        <v>213</v>
      </c>
      <c r="B17" s="83" t="s">
        <v>214</v>
      </c>
      <c r="C17" s="83" t="s">
        <v>215</v>
      </c>
      <c r="D17" s="84" t="s">
        <v>216</v>
      </c>
      <c r="E17" s="91" t="s">
        <v>217</v>
      </c>
      <c r="F17" s="85" t="s">
        <v>68</v>
      </c>
    </row>
    <row r="18" spans="1:6" ht="12.75">
      <c r="A18" s="87">
        <v>37750</v>
      </c>
      <c r="B18" s="16" t="s">
        <v>237</v>
      </c>
      <c r="C18" s="16" t="s">
        <v>238</v>
      </c>
      <c r="D18" s="78" t="s">
        <v>239</v>
      </c>
      <c r="E18" s="78" t="s">
        <v>240</v>
      </c>
      <c r="F18" s="77">
        <v>55</v>
      </c>
    </row>
    <row r="19" spans="1:6" ht="12.75">
      <c r="A19" s="87"/>
      <c r="B19" s="16" t="s">
        <v>237</v>
      </c>
      <c r="C19" s="16" t="s">
        <v>241</v>
      </c>
      <c r="D19" s="78" t="s">
        <v>242</v>
      </c>
      <c r="E19" s="78" t="s">
        <v>240</v>
      </c>
      <c r="F19" s="77">
        <v>30</v>
      </c>
    </row>
    <row r="20" spans="1:6" ht="12.75">
      <c r="A20" s="87"/>
      <c r="B20" s="16" t="s">
        <v>237</v>
      </c>
      <c r="C20" s="16" t="s">
        <v>238</v>
      </c>
      <c r="D20" s="78" t="s">
        <v>243</v>
      </c>
      <c r="E20" s="78" t="s">
        <v>240</v>
      </c>
      <c r="F20" s="77">
        <v>15</v>
      </c>
    </row>
    <row r="21" spans="1:6" ht="12.75">
      <c r="A21" s="87"/>
      <c r="B21" s="16" t="s">
        <v>237</v>
      </c>
      <c r="C21" s="16" t="s">
        <v>244</v>
      </c>
      <c r="D21" s="78" t="s">
        <v>245</v>
      </c>
      <c r="E21" s="78" t="s">
        <v>246</v>
      </c>
      <c r="F21" s="77">
        <v>24</v>
      </c>
    </row>
    <row r="22" spans="1:6" ht="12.75">
      <c r="A22" s="87"/>
      <c r="B22" s="16" t="s">
        <v>247</v>
      </c>
      <c r="C22" s="16" t="s">
        <v>248</v>
      </c>
      <c r="D22" s="78" t="s">
        <v>249</v>
      </c>
      <c r="E22" s="78" t="s">
        <v>246</v>
      </c>
      <c r="F22" s="77">
        <v>200</v>
      </c>
    </row>
    <row r="23" spans="1:6" ht="12.75">
      <c r="A23" s="87"/>
      <c r="B23" s="16"/>
      <c r="C23" s="16"/>
      <c r="D23" s="78"/>
      <c r="E23" s="78"/>
      <c r="F23" s="77"/>
    </row>
    <row r="24" spans="1:6" ht="13.5" thickBot="1">
      <c r="A24" s="93" t="s">
        <v>233</v>
      </c>
      <c r="B24" s="89" t="s">
        <v>234</v>
      </c>
      <c r="C24" s="80"/>
      <c r="D24" s="81"/>
      <c r="E24" s="94" t="s">
        <v>235</v>
      </c>
      <c r="F24" s="86">
        <f>SUM(F18:F23)</f>
        <v>324</v>
      </c>
    </row>
    <row r="25" ht="13.5" thickBot="1">
      <c r="A25" s="6"/>
    </row>
    <row r="26" spans="1:6" ht="12.75">
      <c r="A26" s="92" t="s">
        <v>211</v>
      </c>
      <c r="B26" s="88" t="s">
        <v>250</v>
      </c>
      <c r="C26" s="36"/>
      <c r="D26" s="37"/>
      <c r="E26" s="37"/>
      <c r="F26" s="38"/>
    </row>
    <row r="27" spans="1:6" ht="12.75">
      <c r="A27" s="82" t="s">
        <v>213</v>
      </c>
      <c r="B27" s="83" t="s">
        <v>214</v>
      </c>
      <c r="C27" s="83" t="s">
        <v>215</v>
      </c>
      <c r="D27" s="84" t="s">
        <v>216</v>
      </c>
      <c r="E27" s="91" t="s">
        <v>217</v>
      </c>
      <c r="F27" s="85" t="s">
        <v>68</v>
      </c>
    </row>
    <row r="28" spans="1:6" ht="12.75">
      <c r="A28" s="87">
        <v>37020</v>
      </c>
      <c r="B28" s="16" t="s">
        <v>73</v>
      </c>
      <c r="C28" s="16" t="s">
        <v>251</v>
      </c>
      <c r="D28" s="78" t="s">
        <v>252</v>
      </c>
      <c r="E28" s="78" t="s">
        <v>253</v>
      </c>
      <c r="F28" s="77">
        <v>250</v>
      </c>
    </row>
    <row r="29" spans="1:6" ht="12.75">
      <c r="A29" s="87"/>
      <c r="B29" s="16" t="s">
        <v>73</v>
      </c>
      <c r="C29" s="16" t="s">
        <v>254</v>
      </c>
      <c r="D29" s="78" t="s">
        <v>255</v>
      </c>
      <c r="E29" s="78" t="s">
        <v>246</v>
      </c>
      <c r="F29" s="77">
        <v>25</v>
      </c>
    </row>
    <row r="30" spans="1:6" ht="12.75">
      <c r="A30" s="87"/>
      <c r="B30" s="16" t="s">
        <v>73</v>
      </c>
      <c r="C30" s="16" t="s">
        <v>256</v>
      </c>
      <c r="D30" s="78" t="s">
        <v>257</v>
      </c>
      <c r="E30" s="78" t="s">
        <v>258</v>
      </c>
      <c r="F30" s="77">
        <v>55</v>
      </c>
    </row>
    <row r="31" spans="1:6" ht="12.75">
      <c r="A31" s="87"/>
      <c r="B31" s="16" t="s">
        <v>73</v>
      </c>
      <c r="C31" s="16" t="s">
        <v>259</v>
      </c>
      <c r="D31" s="78" t="s">
        <v>260</v>
      </c>
      <c r="E31" s="78" t="s">
        <v>261</v>
      </c>
      <c r="F31" s="77">
        <v>15</v>
      </c>
    </row>
    <row r="32" spans="1:6" ht="12.75">
      <c r="A32" s="87"/>
      <c r="B32" s="16" t="s">
        <v>73</v>
      </c>
      <c r="C32" s="16" t="s">
        <v>262</v>
      </c>
      <c r="D32" s="78" t="s">
        <v>263</v>
      </c>
      <c r="E32" s="78" t="s">
        <v>264</v>
      </c>
      <c r="F32" s="77">
        <v>22</v>
      </c>
    </row>
    <row r="33" spans="1:6" ht="12.75">
      <c r="A33" s="87"/>
      <c r="B33" s="16" t="s">
        <v>73</v>
      </c>
      <c r="C33" s="16" t="s">
        <v>265</v>
      </c>
      <c r="D33" s="78" t="s">
        <v>266</v>
      </c>
      <c r="E33" s="78" t="s">
        <v>267</v>
      </c>
      <c r="F33" s="77">
        <v>150</v>
      </c>
    </row>
    <row r="34" spans="1:6" ht="12.75">
      <c r="A34" s="87"/>
      <c r="B34" s="16" t="s">
        <v>73</v>
      </c>
      <c r="C34" s="16" t="s">
        <v>268</v>
      </c>
      <c r="D34" s="78" t="s">
        <v>269</v>
      </c>
      <c r="E34" s="78" t="s">
        <v>270</v>
      </c>
      <c r="F34" s="77">
        <v>500</v>
      </c>
    </row>
    <row r="35" spans="1:6" ht="12.75">
      <c r="A35" s="87"/>
      <c r="B35" s="16" t="s">
        <v>73</v>
      </c>
      <c r="C35" s="16" t="s">
        <v>271</v>
      </c>
      <c r="D35" s="78" t="s">
        <v>272</v>
      </c>
      <c r="E35" s="78" t="s">
        <v>273</v>
      </c>
      <c r="F35" s="77">
        <v>324.45</v>
      </c>
    </row>
    <row r="36" spans="1:6" ht="12.75">
      <c r="A36" s="87"/>
      <c r="B36" s="16" t="s">
        <v>73</v>
      </c>
      <c r="C36" s="16" t="s">
        <v>274</v>
      </c>
      <c r="D36" s="78" t="s">
        <v>275</v>
      </c>
      <c r="E36" s="78" t="s">
        <v>276</v>
      </c>
      <c r="F36" s="77">
        <v>500</v>
      </c>
    </row>
    <row r="37" spans="1:6" ht="12.75">
      <c r="A37" s="87"/>
      <c r="B37" s="16" t="s">
        <v>73</v>
      </c>
      <c r="C37" s="16" t="s">
        <v>277</v>
      </c>
      <c r="D37" s="78" t="s">
        <v>278</v>
      </c>
      <c r="E37" s="78" t="s">
        <v>279</v>
      </c>
      <c r="F37" s="77">
        <v>500</v>
      </c>
    </row>
    <row r="38" spans="1:6" ht="12.75">
      <c r="A38" s="87"/>
      <c r="B38" s="16"/>
      <c r="C38" s="16"/>
      <c r="D38" s="78"/>
      <c r="E38" s="78"/>
      <c r="F38" s="77"/>
    </row>
    <row r="39" spans="1:6" ht="13.5" thickBot="1">
      <c r="A39" s="93" t="s">
        <v>233</v>
      </c>
      <c r="B39" s="89" t="s">
        <v>234</v>
      </c>
      <c r="C39" s="80"/>
      <c r="D39" s="81"/>
      <c r="E39" s="94" t="s">
        <v>235</v>
      </c>
      <c r="F39" s="86">
        <f>SUM(F28:F38)</f>
        <v>2341.45</v>
      </c>
    </row>
    <row r="40" ht="13.5" thickBot="1">
      <c r="A40" s="6"/>
    </row>
    <row r="41" spans="1:6" ht="12.75">
      <c r="A41" s="92" t="s">
        <v>211</v>
      </c>
      <c r="B41" s="88" t="s">
        <v>280</v>
      </c>
      <c r="C41" s="36"/>
      <c r="D41" s="37"/>
      <c r="E41" s="37"/>
      <c r="F41" s="38"/>
    </row>
    <row r="42" spans="1:6" ht="12.75">
      <c r="A42" s="82" t="s">
        <v>213</v>
      </c>
      <c r="B42" s="83" t="s">
        <v>214</v>
      </c>
      <c r="C42" s="83" t="s">
        <v>215</v>
      </c>
      <c r="D42" s="84" t="s">
        <v>216</v>
      </c>
      <c r="E42" s="91" t="s">
        <v>217</v>
      </c>
      <c r="F42" s="85" t="s">
        <v>68</v>
      </c>
    </row>
    <row r="43" spans="1:6" ht="12.75">
      <c r="A43" s="87">
        <v>37750</v>
      </c>
      <c r="B43" s="16" t="s">
        <v>281</v>
      </c>
      <c r="C43" s="16" t="s">
        <v>218</v>
      </c>
      <c r="D43" s="78" t="s">
        <v>216</v>
      </c>
      <c r="E43" s="78" t="s">
        <v>220</v>
      </c>
      <c r="F43" s="77">
        <v>13</v>
      </c>
    </row>
    <row r="44" spans="1:6" ht="12.75">
      <c r="A44" s="87"/>
      <c r="B44" s="16" t="s">
        <v>281</v>
      </c>
      <c r="C44" s="16" t="s">
        <v>282</v>
      </c>
      <c r="D44" s="78" t="s">
        <v>283</v>
      </c>
      <c r="E44" s="78" t="s">
        <v>284</v>
      </c>
      <c r="F44" s="77">
        <v>26</v>
      </c>
    </row>
    <row r="45" spans="1:6" ht="12.75">
      <c r="A45" s="87"/>
      <c r="B45" s="16" t="s">
        <v>281</v>
      </c>
      <c r="C45" s="16" t="s">
        <v>47</v>
      </c>
      <c r="D45" s="78" t="s">
        <v>285</v>
      </c>
      <c r="E45" s="78" t="s">
        <v>253</v>
      </c>
      <c r="F45" s="77">
        <v>13</v>
      </c>
    </row>
    <row r="46" spans="1:6" ht="12.75">
      <c r="A46" s="87"/>
      <c r="B46" s="16" t="s">
        <v>281</v>
      </c>
      <c r="C46" s="16" t="s">
        <v>286</v>
      </c>
      <c r="D46" s="78" t="s">
        <v>287</v>
      </c>
      <c r="E46" s="78" t="s">
        <v>229</v>
      </c>
      <c r="F46" s="77">
        <v>13</v>
      </c>
    </row>
    <row r="47" spans="1:6" ht="12.75">
      <c r="A47" s="87"/>
      <c r="B47" s="16" t="s">
        <v>281</v>
      </c>
      <c r="C47" s="16" t="s">
        <v>288</v>
      </c>
      <c r="D47" s="78" t="s">
        <v>289</v>
      </c>
      <c r="E47" s="78" t="s">
        <v>253</v>
      </c>
      <c r="F47" s="77">
        <v>26</v>
      </c>
    </row>
    <row r="48" spans="1:6" ht="12.75">
      <c r="A48" s="87"/>
      <c r="B48" s="16" t="s">
        <v>281</v>
      </c>
      <c r="C48" s="16" t="s">
        <v>290</v>
      </c>
      <c r="D48" s="78" t="s">
        <v>291</v>
      </c>
      <c r="E48" s="78" t="s">
        <v>292</v>
      </c>
      <c r="F48" s="77">
        <v>13</v>
      </c>
    </row>
    <row r="49" spans="1:6" ht="12.75">
      <c r="A49" s="87"/>
      <c r="B49" s="16" t="s">
        <v>281</v>
      </c>
      <c r="C49" s="16" t="s">
        <v>293</v>
      </c>
      <c r="D49" s="78" t="s">
        <v>294</v>
      </c>
      <c r="E49" s="78" t="s">
        <v>240</v>
      </c>
      <c r="F49" s="77">
        <v>13</v>
      </c>
    </row>
    <row r="50" spans="1:6" ht="12.75">
      <c r="A50" s="87"/>
      <c r="B50" s="16" t="s">
        <v>281</v>
      </c>
      <c r="C50" s="16" t="s">
        <v>295</v>
      </c>
      <c r="D50" s="78" t="s">
        <v>296</v>
      </c>
      <c r="E50" s="78" t="s">
        <v>297</v>
      </c>
      <c r="F50" s="77">
        <v>13</v>
      </c>
    </row>
    <row r="51" spans="1:6" ht="12.75">
      <c r="A51" s="87"/>
      <c r="B51" s="16" t="s">
        <v>281</v>
      </c>
      <c r="C51" s="16" t="s">
        <v>298</v>
      </c>
      <c r="D51" s="78" t="s">
        <v>299</v>
      </c>
      <c r="E51" s="78" t="s">
        <v>240</v>
      </c>
      <c r="F51" s="77">
        <v>13</v>
      </c>
    </row>
    <row r="52" spans="1:6" ht="12.75">
      <c r="A52" s="87"/>
      <c r="B52" s="16" t="s">
        <v>281</v>
      </c>
      <c r="C52" s="16" t="s">
        <v>300</v>
      </c>
      <c r="D52" s="78" t="s">
        <v>301</v>
      </c>
      <c r="E52" s="78" t="s">
        <v>302</v>
      </c>
      <c r="F52" s="77">
        <v>13</v>
      </c>
    </row>
    <row r="53" spans="1:6" ht="12.75">
      <c r="A53" s="87"/>
      <c r="B53" s="16" t="s">
        <v>281</v>
      </c>
      <c r="C53" s="16" t="s">
        <v>303</v>
      </c>
      <c r="D53" s="78" t="s">
        <v>304</v>
      </c>
      <c r="E53" s="78" t="s">
        <v>305</v>
      </c>
      <c r="F53" s="77">
        <v>13</v>
      </c>
    </row>
    <row r="54" spans="1:6" ht="12.75">
      <c r="A54" s="87"/>
      <c r="B54" s="16" t="s">
        <v>281</v>
      </c>
      <c r="C54" s="16" t="s">
        <v>306</v>
      </c>
      <c r="D54" s="78" t="s">
        <v>307</v>
      </c>
      <c r="E54" s="78" t="s">
        <v>308</v>
      </c>
      <c r="F54" s="77">
        <v>13</v>
      </c>
    </row>
    <row r="55" spans="1:6" ht="12.75">
      <c r="A55" s="87"/>
      <c r="B55" s="16" t="s">
        <v>281</v>
      </c>
      <c r="C55" s="16" t="s">
        <v>309</v>
      </c>
      <c r="D55" s="78" t="s">
        <v>310</v>
      </c>
      <c r="E55" s="78" t="s">
        <v>253</v>
      </c>
      <c r="F55" s="77">
        <v>13</v>
      </c>
    </row>
    <row r="56" spans="1:6" ht="12.75">
      <c r="A56" s="87"/>
      <c r="B56" s="16" t="s">
        <v>281</v>
      </c>
      <c r="C56" s="16" t="s">
        <v>311</v>
      </c>
      <c r="D56" s="78" t="s">
        <v>312</v>
      </c>
      <c r="E56" s="78" t="s">
        <v>313</v>
      </c>
      <c r="F56" s="77">
        <v>26</v>
      </c>
    </row>
    <row r="57" spans="1:6" ht="12.75">
      <c r="A57" s="87"/>
      <c r="B57" s="16" t="s">
        <v>281</v>
      </c>
      <c r="C57" s="16" t="s">
        <v>314</v>
      </c>
      <c r="D57" s="78" t="s">
        <v>315</v>
      </c>
      <c r="E57" s="78" t="s">
        <v>316</v>
      </c>
      <c r="F57" s="77">
        <v>13</v>
      </c>
    </row>
    <row r="58" spans="1:6" ht="12.75">
      <c r="A58" s="87"/>
      <c r="B58" s="16"/>
      <c r="C58" s="16"/>
      <c r="D58" s="78"/>
      <c r="E58" s="78"/>
      <c r="F58" s="77"/>
    </row>
    <row r="59" spans="1:6" ht="13.5" thickBot="1">
      <c r="A59" s="93" t="s">
        <v>233</v>
      </c>
      <c r="B59" s="89" t="s">
        <v>234</v>
      </c>
      <c r="C59" s="80"/>
      <c r="D59" s="81"/>
      <c r="E59" s="94" t="s">
        <v>235</v>
      </c>
      <c r="F59" s="86">
        <f>SUM(F43:F58)</f>
        <v>234</v>
      </c>
    </row>
    <row r="60" ht="13.5" thickBot="1">
      <c r="A60" s="6"/>
    </row>
    <row r="61" spans="1:6" ht="12.75">
      <c r="A61" s="92" t="s">
        <v>211</v>
      </c>
      <c r="B61" s="88" t="s">
        <v>317</v>
      </c>
      <c r="C61" s="36"/>
      <c r="D61" s="37"/>
      <c r="E61" s="37"/>
      <c r="F61" s="38"/>
    </row>
    <row r="62" spans="1:6" ht="12.75">
      <c r="A62" s="82" t="s">
        <v>213</v>
      </c>
      <c r="B62" s="83" t="s">
        <v>214</v>
      </c>
      <c r="C62" s="83" t="s">
        <v>215</v>
      </c>
      <c r="D62" s="84" t="s">
        <v>216</v>
      </c>
      <c r="E62" s="91" t="s">
        <v>217</v>
      </c>
      <c r="F62" s="85" t="s">
        <v>68</v>
      </c>
    </row>
    <row r="63" spans="1:6" ht="12.75">
      <c r="A63" s="87">
        <v>37750</v>
      </c>
      <c r="B63" s="16" t="s">
        <v>193</v>
      </c>
      <c r="C63" s="16" t="s">
        <v>218</v>
      </c>
      <c r="D63" s="78" t="s">
        <v>219</v>
      </c>
      <c r="E63" s="78" t="s">
        <v>220</v>
      </c>
      <c r="F63" s="77">
        <v>55</v>
      </c>
    </row>
    <row r="64" spans="1:6" ht="12.75">
      <c r="A64" s="87"/>
      <c r="B64" s="16" t="s">
        <v>193</v>
      </c>
      <c r="C64" s="16" t="s">
        <v>318</v>
      </c>
      <c r="D64" s="78" t="s">
        <v>319</v>
      </c>
      <c r="E64" s="78" t="s">
        <v>320</v>
      </c>
      <c r="F64" s="77">
        <v>25</v>
      </c>
    </row>
    <row r="65" spans="1:6" ht="12.75">
      <c r="A65" s="87"/>
      <c r="B65" s="16" t="s">
        <v>193</v>
      </c>
      <c r="C65" s="16" t="s">
        <v>321</v>
      </c>
      <c r="D65" s="78" t="s">
        <v>322</v>
      </c>
      <c r="E65" s="78" t="s">
        <v>229</v>
      </c>
      <c r="F65" s="77">
        <v>25</v>
      </c>
    </row>
    <row r="66" spans="1:6" ht="12.75">
      <c r="A66" s="87"/>
      <c r="B66" s="16" t="s">
        <v>193</v>
      </c>
      <c r="C66" s="16" t="s">
        <v>323</v>
      </c>
      <c r="D66" s="78" t="s">
        <v>324</v>
      </c>
      <c r="E66" s="78" t="s">
        <v>240</v>
      </c>
      <c r="F66" s="77">
        <v>50</v>
      </c>
    </row>
    <row r="67" spans="1:6" ht="12.75">
      <c r="A67" s="87"/>
      <c r="B67" s="16" t="s">
        <v>193</v>
      </c>
      <c r="C67" s="16" t="s">
        <v>325</v>
      </c>
      <c r="D67" s="78" t="s">
        <v>326</v>
      </c>
      <c r="E67" s="78" t="s">
        <v>316</v>
      </c>
      <c r="F67" s="77">
        <v>25</v>
      </c>
    </row>
    <row r="68" spans="1:6" ht="12.75">
      <c r="A68" s="87"/>
      <c r="B68" s="16" t="s">
        <v>193</v>
      </c>
      <c r="C68" s="16" t="s">
        <v>327</v>
      </c>
      <c r="D68" s="78" t="s">
        <v>328</v>
      </c>
      <c r="E68" s="78" t="s">
        <v>316</v>
      </c>
      <c r="F68" s="77">
        <v>25</v>
      </c>
    </row>
    <row r="69" spans="1:6" ht="12.75">
      <c r="A69" s="87"/>
      <c r="B69" s="16" t="s">
        <v>193</v>
      </c>
      <c r="C69" s="16" t="s">
        <v>293</v>
      </c>
      <c r="D69" s="78" t="s">
        <v>329</v>
      </c>
      <c r="E69" s="78" t="s">
        <v>240</v>
      </c>
      <c r="F69" s="77">
        <v>25</v>
      </c>
    </row>
    <row r="70" spans="1:6" ht="12.75">
      <c r="A70" s="87"/>
      <c r="B70" s="16" t="s">
        <v>193</v>
      </c>
      <c r="C70" s="16" t="s">
        <v>330</v>
      </c>
      <c r="D70" s="78" t="s">
        <v>331</v>
      </c>
      <c r="E70" s="78" t="s">
        <v>246</v>
      </c>
      <c r="F70" s="77">
        <v>30</v>
      </c>
    </row>
    <row r="71" spans="1:6" ht="12.75">
      <c r="A71" s="87"/>
      <c r="B71" s="16" t="s">
        <v>193</v>
      </c>
      <c r="C71" s="16" t="s">
        <v>330</v>
      </c>
      <c r="D71" s="78" t="s">
        <v>332</v>
      </c>
      <c r="E71" s="78" t="s">
        <v>246</v>
      </c>
      <c r="F71" s="77">
        <v>30</v>
      </c>
    </row>
    <row r="72" spans="1:6" ht="12.75">
      <c r="A72" s="87"/>
      <c r="B72" s="16" t="s">
        <v>193</v>
      </c>
      <c r="C72" s="16" t="s">
        <v>333</v>
      </c>
      <c r="D72" s="78" t="s">
        <v>334</v>
      </c>
      <c r="E72" s="78" t="s">
        <v>232</v>
      </c>
      <c r="F72" s="77">
        <v>25</v>
      </c>
    </row>
    <row r="73" spans="1:6" ht="12.75">
      <c r="A73" s="87"/>
      <c r="B73" s="16" t="s">
        <v>193</v>
      </c>
      <c r="C73" s="16" t="s">
        <v>335</v>
      </c>
      <c r="D73" s="78" t="s">
        <v>336</v>
      </c>
      <c r="E73" s="78" t="s">
        <v>232</v>
      </c>
      <c r="F73" s="77">
        <v>30</v>
      </c>
    </row>
    <row r="74" spans="1:6" ht="12.75">
      <c r="A74" s="87"/>
      <c r="B74" s="16" t="s">
        <v>193</v>
      </c>
      <c r="C74" s="16" t="s">
        <v>337</v>
      </c>
      <c r="D74" s="78" t="s">
        <v>338</v>
      </c>
      <c r="E74" s="78" t="s">
        <v>339</v>
      </c>
      <c r="F74" s="77">
        <v>25</v>
      </c>
    </row>
    <row r="75" spans="1:6" ht="12.75">
      <c r="A75" s="87"/>
      <c r="B75" s="16" t="s">
        <v>193</v>
      </c>
      <c r="C75" s="16" t="s">
        <v>282</v>
      </c>
      <c r="D75" s="78" t="s">
        <v>340</v>
      </c>
      <c r="E75" s="78" t="s">
        <v>284</v>
      </c>
      <c r="F75" s="77">
        <v>50</v>
      </c>
    </row>
    <row r="76" spans="1:6" ht="12.75">
      <c r="A76" s="87"/>
      <c r="B76" s="16" t="s">
        <v>193</v>
      </c>
      <c r="C76" s="16" t="s">
        <v>341</v>
      </c>
      <c r="D76" s="78" t="s">
        <v>342</v>
      </c>
      <c r="E76" s="78" t="s">
        <v>253</v>
      </c>
      <c r="F76" s="77">
        <v>30</v>
      </c>
    </row>
    <row r="77" spans="1:6" ht="12.75">
      <c r="A77" s="87"/>
      <c r="B77" s="16" t="s">
        <v>193</v>
      </c>
      <c r="C77" s="16" t="s">
        <v>341</v>
      </c>
      <c r="D77" s="78" t="s">
        <v>343</v>
      </c>
      <c r="E77" s="78" t="s">
        <v>253</v>
      </c>
      <c r="F77" s="77">
        <v>30</v>
      </c>
    </row>
    <row r="78" spans="1:6" ht="12.75">
      <c r="A78" s="87"/>
      <c r="B78" s="16" t="s">
        <v>193</v>
      </c>
      <c r="C78" s="16" t="s">
        <v>344</v>
      </c>
      <c r="D78" s="78" t="s">
        <v>345</v>
      </c>
      <c r="E78" s="78" t="s">
        <v>253</v>
      </c>
      <c r="F78" s="77">
        <v>30</v>
      </c>
    </row>
    <row r="79" spans="1:6" ht="12.75">
      <c r="A79" s="87"/>
      <c r="B79" s="16" t="s">
        <v>193</v>
      </c>
      <c r="C79" s="16" t="s">
        <v>290</v>
      </c>
      <c r="D79" s="78" t="s">
        <v>346</v>
      </c>
      <c r="E79" s="78" t="s">
        <v>292</v>
      </c>
      <c r="F79" s="77">
        <v>30</v>
      </c>
    </row>
    <row r="80" spans="1:6" ht="12.75">
      <c r="A80" s="87"/>
      <c r="B80" s="16" t="s">
        <v>193</v>
      </c>
      <c r="C80" s="16" t="s">
        <v>347</v>
      </c>
      <c r="D80" s="78" t="s">
        <v>348</v>
      </c>
      <c r="E80" s="78" t="s">
        <v>316</v>
      </c>
      <c r="F80" s="77">
        <v>50</v>
      </c>
    </row>
    <row r="81" spans="1:6" ht="12.75">
      <c r="A81" s="87"/>
      <c r="B81" s="16" t="s">
        <v>193</v>
      </c>
      <c r="C81" s="16" t="s">
        <v>349</v>
      </c>
      <c r="D81" s="78" t="s">
        <v>350</v>
      </c>
      <c r="E81" s="78" t="s">
        <v>284</v>
      </c>
      <c r="F81" s="77">
        <v>25</v>
      </c>
    </row>
    <row r="82" spans="1:6" ht="12.75">
      <c r="A82" s="87"/>
      <c r="B82" s="16" t="s">
        <v>193</v>
      </c>
      <c r="C82" s="16" t="s">
        <v>351</v>
      </c>
      <c r="D82" s="78" t="s">
        <v>352</v>
      </c>
      <c r="E82" s="78" t="s">
        <v>229</v>
      </c>
      <c r="F82" s="77">
        <v>30</v>
      </c>
    </row>
    <row r="83" spans="1:6" ht="12.75">
      <c r="A83" s="87"/>
      <c r="B83" s="16" t="s">
        <v>193</v>
      </c>
      <c r="C83" s="16" t="s">
        <v>353</v>
      </c>
      <c r="D83" s="78" t="s">
        <v>354</v>
      </c>
      <c r="E83" s="78" t="s">
        <v>246</v>
      </c>
      <c r="F83" s="77">
        <v>25</v>
      </c>
    </row>
    <row r="84" spans="1:6" ht="12.75">
      <c r="A84" s="87"/>
      <c r="B84" s="16" t="s">
        <v>193</v>
      </c>
      <c r="C84" s="16" t="s">
        <v>355</v>
      </c>
      <c r="D84" s="78" t="s">
        <v>356</v>
      </c>
      <c r="E84" s="78" t="s">
        <v>232</v>
      </c>
      <c r="F84" s="77">
        <v>25</v>
      </c>
    </row>
    <row r="85" spans="1:6" ht="12.75">
      <c r="A85" s="87"/>
      <c r="B85" s="16" t="s">
        <v>193</v>
      </c>
      <c r="C85" s="16" t="s">
        <v>357</v>
      </c>
      <c r="D85" s="78" t="s">
        <v>358</v>
      </c>
      <c r="E85" s="78" t="s">
        <v>240</v>
      </c>
      <c r="F85" s="77">
        <v>50</v>
      </c>
    </row>
    <row r="86" spans="1:6" ht="12.75">
      <c r="A86" s="87"/>
      <c r="B86" s="16" t="s">
        <v>193</v>
      </c>
      <c r="C86" s="16" t="s">
        <v>359</v>
      </c>
      <c r="D86" s="78" t="s">
        <v>360</v>
      </c>
      <c r="E86" s="78" t="s">
        <v>240</v>
      </c>
      <c r="F86" s="77">
        <v>25</v>
      </c>
    </row>
    <row r="87" spans="1:6" ht="12.75">
      <c r="A87" s="87"/>
      <c r="B87" s="16" t="s">
        <v>193</v>
      </c>
      <c r="C87" s="16" t="s">
        <v>361</v>
      </c>
      <c r="D87" s="78" t="s">
        <v>362</v>
      </c>
      <c r="E87" s="78" t="s">
        <v>253</v>
      </c>
      <c r="F87" s="77">
        <v>25</v>
      </c>
    </row>
    <row r="88" spans="1:6" ht="12.75">
      <c r="A88" s="87"/>
      <c r="B88" s="16" t="s">
        <v>193</v>
      </c>
      <c r="C88" s="16" t="s">
        <v>363</v>
      </c>
      <c r="D88" s="78" t="s">
        <v>364</v>
      </c>
      <c r="E88" s="78" t="s">
        <v>365</v>
      </c>
      <c r="F88" s="77">
        <v>25</v>
      </c>
    </row>
    <row r="89" spans="1:6" ht="12.75">
      <c r="A89" s="87"/>
      <c r="B89" s="16" t="s">
        <v>193</v>
      </c>
      <c r="C89" s="16" t="s">
        <v>238</v>
      </c>
      <c r="D89" s="78" t="s">
        <v>366</v>
      </c>
      <c r="E89" s="78" t="s">
        <v>240</v>
      </c>
      <c r="F89" s="77">
        <v>25</v>
      </c>
    </row>
    <row r="90" spans="1:6" ht="12.75">
      <c r="A90" s="87"/>
      <c r="B90" s="16" t="s">
        <v>193</v>
      </c>
      <c r="C90" s="16" t="s">
        <v>367</v>
      </c>
      <c r="D90" s="78" t="s">
        <v>368</v>
      </c>
      <c r="E90" s="78" t="s">
        <v>253</v>
      </c>
      <c r="F90" s="77">
        <v>25</v>
      </c>
    </row>
    <row r="91" spans="1:6" ht="12.75">
      <c r="A91" s="87"/>
      <c r="B91" s="16" t="s">
        <v>193</v>
      </c>
      <c r="C91" s="16" t="s">
        <v>369</v>
      </c>
      <c r="D91" s="78" t="s">
        <v>370</v>
      </c>
      <c r="E91" s="78" t="s">
        <v>316</v>
      </c>
      <c r="F91" s="77">
        <v>25</v>
      </c>
    </row>
    <row r="92" spans="1:6" ht="12.75">
      <c r="A92" s="87"/>
      <c r="B92" s="16" t="s">
        <v>193</v>
      </c>
      <c r="C92" s="16" t="s">
        <v>371</v>
      </c>
      <c r="D92" s="78" t="s">
        <v>372</v>
      </c>
      <c r="E92" s="78" t="s">
        <v>240</v>
      </c>
      <c r="F92" s="77">
        <v>30</v>
      </c>
    </row>
    <row r="93" spans="1:6" ht="12.75">
      <c r="A93" s="87"/>
      <c r="B93" s="16" t="s">
        <v>193</v>
      </c>
      <c r="C93" s="16" t="s">
        <v>373</v>
      </c>
      <c r="D93" s="78" t="s">
        <v>374</v>
      </c>
      <c r="E93" s="78" t="s">
        <v>253</v>
      </c>
      <c r="F93" s="77">
        <v>30</v>
      </c>
    </row>
    <row r="94" spans="1:6" ht="12.75">
      <c r="A94" s="87"/>
      <c r="B94" s="16" t="s">
        <v>193</v>
      </c>
      <c r="C94" s="16" t="s">
        <v>375</v>
      </c>
      <c r="D94" s="78" t="s">
        <v>376</v>
      </c>
      <c r="E94" s="78" t="s">
        <v>253</v>
      </c>
      <c r="F94" s="77">
        <v>25</v>
      </c>
    </row>
    <row r="95" spans="1:6" ht="12.75">
      <c r="A95" s="87"/>
      <c r="B95" s="16" t="s">
        <v>193</v>
      </c>
      <c r="C95" s="16" t="s">
        <v>377</v>
      </c>
      <c r="D95" s="78" t="s">
        <v>378</v>
      </c>
      <c r="E95" s="78" t="s">
        <v>316</v>
      </c>
      <c r="F95" s="77">
        <v>25</v>
      </c>
    </row>
    <row r="96" spans="1:6" ht="12.75">
      <c r="A96" s="87"/>
      <c r="B96" s="16" t="s">
        <v>193</v>
      </c>
      <c r="C96" s="16" t="s">
        <v>377</v>
      </c>
      <c r="D96" s="78" t="s">
        <v>379</v>
      </c>
      <c r="E96" s="78" t="s">
        <v>316</v>
      </c>
      <c r="F96" s="77">
        <v>5</v>
      </c>
    </row>
    <row r="97" spans="1:6" ht="12.75">
      <c r="A97" s="87"/>
      <c r="B97" s="16" t="s">
        <v>193</v>
      </c>
      <c r="C97" s="16" t="s">
        <v>259</v>
      </c>
      <c r="D97" s="78" t="s">
        <v>380</v>
      </c>
      <c r="E97" s="78" t="s">
        <v>261</v>
      </c>
      <c r="F97" s="77">
        <v>25</v>
      </c>
    </row>
    <row r="98" spans="1:6" ht="12.75">
      <c r="A98" s="87"/>
      <c r="B98" s="16" t="s">
        <v>193</v>
      </c>
      <c r="C98" s="16" t="s">
        <v>381</v>
      </c>
      <c r="D98" s="78" t="s">
        <v>382</v>
      </c>
      <c r="E98" s="78" t="s">
        <v>253</v>
      </c>
      <c r="F98" s="77">
        <v>30</v>
      </c>
    </row>
    <row r="99" spans="1:6" ht="12.75">
      <c r="A99" s="87"/>
      <c r="B99" s="16" t="s">
        <v>193</v>
      </c>
      <c r="C99" s="16" t="s">
        <v>383</v>
      </c>
      <c r="D99" s="78" t="s">
        <v>384</v>
      </c>
      <c r="E99" s="78" t="s">
        <v>385</v>
      </c>
      <c r="F99" s="77">
        <v>25</v>
      </c>
    </row>
    <row r="100" spans="1:6" ht="12.75">
      <c r="A100" s="87"/>
      <c r="B100" s="16" t="s">
        <v>193</v>
      </c>
      <c r="C100" s="16" t="s">
        <v>386</v>
      </c>
      <c r="D100" s="78" t="s">
        <v>387</v>
      </c>
      <c r="E100" s="78" t="s">
        <v>388</v>
      </c>
      <c r="F100" s="77">
        <v>25</v>
      </c>
    </row>
    <row r="101" spans="1:6" ht="12.75">
      <c r="A101" s="87"/>
      <c r="B101" s="16" t="s">
        <v>193</v>
      </c>
      <c r="C101" s="16" t="s">
        <v>389</v>
      </c>
      <c r="D101" s="78" t="s">
        <v>390</v>
      </c>
      <c r="E101" s="78" t="s">
        <v>246</v>
      </c>
      <c r="F101" s="77">
        <v>25</v>
      </c>
    </row>
    <row r="102" spans="1:6" ht="12.75">
      <c r="A102" s="87"/>
      <c r="B102" s="16" t="s">
        <v>193</v>
      </c>
      <c r="C102" s="16" t="s">
        <v>244</v>
      </c>
      <c r="D102" s="78" t="s">
        <v>391</v>
      </c>
      <c r="E102" s="78" t="s">
        <v>246</v>
      </c>
      <c r="F102" s="77">
        <v>50</v>
      </c>
    </row>
    <row r="103" spans="1:6" ht="12.75">
      <c r="A103" s="87"/>
      <c r="B103" s="16" t="s">
        <v>193</v>
      </c>
      <c r="C103" s="16" t="s">
        <v>392</v>
      </c>
      <c r="D103" s="78" t="s">
        <v>393</v>
      </c>
      <c r="E103" s="78" t="s">
        <v>394</v>
      </c>
      <c r="F103" s="77">
        <v>30</v>
      </c>
    </row>
    <row r="104" spans="1:6" ht="12.75">
      <c r="A104" s="87"/>
      <c r="B104" s="16" t="s">
        <v>193</v>
      </c>
      <c r="C104" s="16" t="s">
        <v>395</v>
      </c>
      <c r="D104" s="78" t="s">
        <v>396</v>
      </c>
      <c r="E104" s="78" t="s">
        <v>397</v>
      </c>
      <c r="F104" s="77">
        <v>25</v>
      </c>
    </row>
    <row r="105" spans="1:6" ht="12.75">
      <c r="A105" s="87"/>
      <c r="B105" s="16" t="s">
        <v>193</v>
      </c>
      <c r="C105" s="16" t="s">
        <v>398</v>
      </c>
      <c r="D105" s="78" t="s">
        <v>399</v>
      </c>
      <c r="E105" s="78" t="s">
        <v>240</v>
      </c>
      <c r="F105" s="77">
        <v>25</v>
      </c>
    </row>
    <row r="106" spans="1:6" ht="12.75">
      <c r="A106" s="87"/>
      <c r="B106" s="16" t="s">
        <v>193</v>
      </c>
      <c r="C106" s="16" t="s">
        <v>400</v>
      </c>
      <c r="D106" s="78" t="s">
        <v>401</v>
      </c>
      <c r="E106" s="78" t="s">
        <v>246</v>
      </c>
      <c r="F106" s="77">
        <v>25</v>
      </c>
    </row>
    <row r="107" spans="1:6" ht="12.75">
      <c r="A107" s="87"/>
      <c r="B107" s="16" t="s">
        <v>193</v>
      </c>
      <c r="C107" s="16" t="s">
        <v>224</v>
      </c>
      <c r="D107" s="78" t="s">
        <v>402</v>
      </c>
      <c r="E107" s="78" t="s">
        <v>225</v>
      </c>
      <c r="F107" s="77">
        <v>30</v>
      </c>
    </row>
    <row r="108" spans="1:6" ht="12.75">
      <c r="A108" s="87"/>
      <c r="B108" s="16" t="s">
        <v>193</v>
      </c>
      <c r="C108" s="16" t="s">
        <v>224</v>
      </c>
      <c r="D108" s="78" t="s">
        <v>403</v>
      </c>
      <c r="E108" s="78" t="s">
        <v>225</v>
      </c>
      <c r="F108" s="77">
        <v>30</v>
      </c>
    </row>
    <row r="109" spans="1:6" ht="12.75">
      <c r="A109" s="87"/>
      <c r="B109" s="16" t="s">
        <v>193</v>
      </c>
      <c r="C109" s="16" t="s">
        <v>404</v>
      </c>
      <c r="D109" s="78" t="s">
        <v>405</v>
      </c>
      <c r="E109" s="78" t="s">
        <v>240</v>
      </c>
      <c r="F109" s="77">
        <v>60</v>
      </c>
    </row>
    <row r="110" spans="1:6" ht="12.75">
      <c r="A110" s="87"/>
      <c r="B110" s="16" t="s">
        <v>193</v>
      </c>
      <c r="C110" s="16" t="s">
        <v>406</v>
      </c>
      <c r="D110" s="78" t="s">
        <v>407</v>
      </c>
      <c r="E110" s="78" t="s">
        <v>253</v>
      </c>
      <c r="F110" s="77">
        <v>25</v>
      </c>
    </row>
    <row r="111" spans="1:6" ht="12.75">
      <c r="A111" s="87"/>
      <c r="B111" s="16" t="s">
        <v>193</v>
      </c>
      <c r="C111" s="16" t="s">
        <v>406</v>
      </c>
      <c r="D111" s="78" t="s">
        <v>408</v>
      </c>
      <c r="E111" s="78" t="s">
        <v>253</v>
      </c>
      <c r="F111" s="77">
        <v>30</v>
      </c>
    </row>
    <row r="112" spans="1:6" ht="12.75">
      <c r="A112" s="87"/>
      <c r="B112" s="16" t="s">
        <v>193</v>
      </c>
      <c r="C112" s="16" t="s">
        <v>262</v>
      </c>
      <c r="D112" s="78" t="s">
        <v>409</v>
      </c>
      <c r="E112" s="78" t="s">
        <v>240</v>
      </c>
      <c r="F112" s="77">
        <v>70</v>
      </c>
    </row>
    <row r="113" spans="1:6" ht="12.75">
      <c r="A113" s="87"/>
      <c r="B113" s="16" t="s">
        <v>193</v>
      </c>
      <c r="C113" s="16" t="s">
        <v>410</v>
      </c>
      <c r="D113" s="78" t="s">
        <v>411</v>
      </c>
      <c r="E113" s="78" t="s">
        <v>412</v>
      </c>
      <c r="F113" s="77">
        <v>145</v>
      </c>
    </row>
    <row r="114" spans="1:6" ht="12.75">
      <c r="A114" s="87"/>
      <c r="B114" s="16" t="s">
        <v>193</v>
      </c>
      <c r="C114" s="16" t="s">
        <v>333</v>
      </c>
      <c r="D114" s="78" t="s">
        <v>413</v>
      </c>
      <c r="E114" s="78" t="s">
        <v>232</v>
      </c>
      <c r="F114" s="77">
        <v>25</v>
      </c>
    </row>
    <row r="115" spans="1:6" ht="12.75">
      <c r="A115" s="87"/>
      <c r="B115" s="16" t="s">
        <v>193</v>
      </c>
      <c r="C115" s="16" t="s">
        <v>414</v>
      </c>
      <c r="D115" s="78" t="s">
        <v>415</v>
      </c>
      <c r="E115" s="78" t="s">
        <v>416</v>
      </c>
      <c r="F115" s="77">
        <v>30</v>
      </c>
    </row>
    <row r="116" spans="1:6" ht="12.75">
      <c r="A116" s="87"/>
      <c r="B116" s="16" t="s">
        <v>193</v>
      </c>
      <c r="C116" s="16" t="s">
        <v>47</v>
      </c>
      <c r="D116" s="78" t="s">
        <v>417</v>
      </c>
      <c r="E116" s="78" t="s">
        <v>253</v>
      </c>
      <c r="F116" s="77">
        <v>25</v>
      </c>
    </row>
    <row r="117" spans="1:6" ht="12.75">
      <c r="A117" s="87"/>
      <c r="B117" s="16" t="s">
        <v>193</v>
      </c>
      <c r="C117" s="16" t="s">
        <v>418</v>
      </c>
      <c r="D117" s="78" t="s">
        <v>419</v>
      </c>
      <c r="E117" s="78" t="s">
        <v>388</v>
      </c>
      <c r="F117" s="77">
        <v>25</v>
      </c>
    </row>
    <row r="118" spans="1:6" ht="12.75">
      <c r="A118" s="87"/>
      <c r="B118" s="16" t="s">
        <v>193</v>
      </c>
      <c r="C118" s="16" t="s">
        <v>420</v>
      </c>
      <c r="D118" s="78" t="s">
        <v>421</v>
      </c>
      <c r="E118" s="78" t="s">
        <v>253</v>
      </c>
      <c r="F118" s="77">
        <v>25</v>
      </c>
    </row>
    <row r="119" spans="1:6" ht="12.75">
      <c r="A119" s="87"/>
      <c r="B119" s="16" t="s">
        <v>193</v>
      </c>
      <c r="C119" s="16" t="s">
        <v>420</v>
      </c>
      <c r="D119" s="78" t="s">
        <v>422</v>
      </c>
      <c r="E119" s="78" t="s">
        <v>253</v>
      </c>
      <c r="F119" s="77">
        <v>25</v>
      </c>
    </row>
    <row r="120" spans="1:6" ht="12.75">
      <c r="A120" s="87"/>
      <c r="B120" s="16" t="s">
        <v>193</v>
      </c>
      <c r="C120" s="16" t="s">
        <v>306</v>
      </c>
      <c r="D120" s="78" t="s">
        <v>423</v>
      </c>
      <c r="E120" s="78" t="s">
        <v>424</v>
      </c>
      <c r="F120" s="77">
        <v>25</v>
      </c>
    </row>
    <row r="121" spans="1:6" ht="12.75">
      <c r="A121" s="87"/>
      <c r="B121" s="16" t="s">
        <v>193</v>
      </c>
      <c r="C121" s="16" t="s">
        <v>425</v>
      </c>
      <c r="D121" s="78" t="s">
        <v>426</v>
      </c>
      <c r="E121" s="78" t="s">
        <v>253</v>
      </c>
      <c r="F121" s="77">
        <v>50</v>
      </c>
    </row>
    <row r="122" spans="1:6" ht="12.75">
      <c r="A122" s="87"/>
      <c r="B122" s="16" t="s">
        <v>193</v>
      </c>
      <c r="C122" s="16" t="s">
        <v>427</v>
      </c>
      <c r="D122" s="78" t="s">
        <v>428</v>
      </c>
      <c r="E122" s="78" t="s">
        <v>316</v>
      </c>
      <c r="F122" s="77">
        <v>25</v>
      </c>
    </row>
    <row r="123" spans="1:6" ht="12.75">
      <c r="A123" s="87"/>
      <c r="B123" s="16" t="s">
        <v>193</v>
      </c>
      <c r="C123" s="16" t="s">
        <v>429</v>
      </c>
      <c r="D123" s="78" t="s">
        <v>430</v>
      </c>
      <c r="E123" s="78" t="s">
        <v>397</v>
      </c>
      <c r="F123" s="77">
        <v>80</v>
      </c>
    </row>
    <row r="124" spans="1:6" ht="12.75">
      <c r="A124" s="87"/>
      <c r="B124" s="16" t="s">
        <v>193</v>
      </c>
      <c r="C124" s="16" t="s">
        <v>431</v>
      </c>
      <c r="D124" s="78" t="s">
        <v>432</v>
      </c>
      <c r="E124" s="78" t="s">
        <v>273</v>
      </c>
      <c r="F124" s="77">
        <v>25</v>
      </c>
    </row>
    <row r="125" spans="1:6" ht="12.75">
      <c r="A125" s="87"/>
      <c r="B125" s="16" t="s">
        <v>193</v>
      </c>
      <c r="C125" s="16" t="s">
        <v>433</v>
      </c>
      <c r="D125" s="78" t="s">
        <v>434</v>
      </c>
      <c r="E125" s="78" t="s">
        <v>305</v>
      </c>
      <c r="F125" s="77">
        <v>25</v>
      </c>
    </row>
    <row r="126" spans="1:6" ht="12.75">
      <c r="A126" s="87"/>
      <c r="B126" s="16"/>
      <c r="C126" s="16"/>
      <c r="D126" s="78"/>
      <c r="E126" s="78"/>
      <c r="F126" s="77"/>
    </row>
    <row r="127" spans="1:6" ht="13.5" thickBot="1">
      <c r="A127" s="93" t="s">
        <v>233</v>
      </c>
      <c r="B127" s="89" t="s">
        <v>234</v>
      </c>
      <c r="C127" s="80"/>
      <c r="D127" s="81"/>
      <c r="E127" s="94" t="s">
        <v>235</v>
      </c>
      <c r="F127" s="86">
        <f>SUM(F63:F126)</f>
        <v>2070</v>
      </c>
    </row>
    <row r="128" ht="13.5" thickBot="1">
      <c r="A128" s="6"/>
    </row>
    <row r="129" spans="1:6" ht="12.75">
      <c r="A129" s="92" t="s">
        <v>211</v>
      </c>
      <c r="B129" s="88" t="s">
        <v>435</v>
      </c>
      <c r="C129" s="36"/>
      <c r="D129" s="37"/>
      <c r="E129" s="37"/>
      <c r="F129" s="38"/>
    </row>
    <row r="130" spans="1:6" ht="12.75">
      <c r="A130" s="82" t="s">
        <v>213</v>
      </c>
      <c r="B130" s="83" t="s">
        <v>214</v>
      </c>
      <c r="C130" s="83" t="s">
        <v>215</v>
      </c>
      <c r="D130" s="84" t="s">
        <v>216</v>
      </c>
      <c r="E130" s="91" t="s">
        <v>217</v>
      </c>
      <c r="F130" s="85" t="s">
        <v>68</v>
      </c>
    </row>
    <row r="131" spans="1:6" ht="12.75">
      <c r="A131" s="87">
        <v>37750</v>
      </c>
      <c r="B131" s="16" t="s">
        <v>166</v>
      </c>
      <c r="C131" s="16" t="s">
        <v>306</v>
      </c>
      <c r="D131" s="78" t="s">
        <v>436</v>
      </c>
      <c r="E131" s="78" t="s">
        <v>424</v>
      </c>
      <c r="F131" s="77">
        <v>33.75</v>
      </c>
    </row>
    <row r="132" spans="1:6" ht="12.75">
      <c r="A132" s="87"/>
      <c r="B132" s="16"/>
      <c r="C132" s="16"/>
      <c r="D132" s="78"/>
      <c r="E132" s="78"/>
      <c r="F132" s="77"/>
    </row>
    <row r="133" spans="1:6" ht="13.5" thickBot="1">
      <c r="A133" s="93" t="s">
        <v>233</v>
      </c>
      <c r="B133" s="89" t="s">
        <v>234</v>
      </c>
      <c r="C133" s="80"/>
      <c r="D133" s="81"/>
      <c r="E133" s="94" t="s">
        <v>235</v>
      </c>
      <c r="F133" s="86">
        <f>SUM(F131:F132)</f>
        <v>33.75</v>
      </c>
    </row>
    <row r="134" ht="13.5" thickBot="1"/>
    <row r="135" spans="1:6" ht="12.75">
      <c r="A135" s="92" t="s">
        <v>211</v>
      </c>
      <c r="B135" s="88" t="s">
        <v>437</v>
      </c>
      <c r="C135" s="36"/>
      <c r="D135" s="37"/>
      <c r="E135" s="37"/>
      <c r="F135" s="38"/>
    </row>
    <row r="136" spans="1:6" ht="12.75">
      <c r="A136" s="82" t="s">
        <v>213</v>
      </c>
      <c r="B136" s="83" t="s">
        <v>214</v>
      </c>
      <c r="C136" s="83" t="s">
        <v>215</v>
      </c>
      <c r="D136" s="84" t="s">
        <v>216</v>
      </c>
      <c r="E136" s="91" t="s">
        <v>217</v>
      </c>
      <c r="F136" s="85" t="s">
        <v>68</v>
      </c>
    </row>
    <row r="137" spans="1:6" ht="12.75">
      <c r="A137" s="87">
        <v>37785</v>
      </c>
      <c r="B137" s="16" t="s">
        <v>73</v>
      </c>
      <c r="C137" s="16" t="s">
        <v>438</v>
      </c>
      <c r="D137" s="78" t="s">
        <v>439</v>
      </c>
      <c r="E137" s="78" t="s">
        <v>440</v>
      </c>
      <c r="F137" s="77">
        <v>500</v>
      </c>
    </row>
    <row r="138" spans="1:6" ht="12.75">
      <c r="A138" s="87"/>
      <c r="B138" s="16" t="s">
        <v>73</v>
      </c>
      <c r="C138" s="16" t="s">
        <v>441</v>
      </c>
      <c r="D138" s="78" t="s">
        <v>442</v>
      </c>
      <c r="E138" s="78" t="s">
        <v>270</v>
      </c>
      <c r="F138" s="77">
        <v>500</v>
      </c>
    </row>
    <row r="139" spans="1:6" ht="12.75">
      <c r="A139" s="87"/>
      <c r="B139" s="61" t="s">
        <v>73</v>
      </c>
      <c r="C139" s="61" t="s">
        <v>443</v>
      </c>
      <c r="D139" s="78" t="s">
        <v>444</v>
      </c>
      <c r="E139" s="78" t="s">
        <v>273</v>
      </c>
      <c r="F139" s="77">
        <v>500</v>
      </c>
    </row>
    <row r="140" spans="1:6" ht="12.75">
      <c r="A140" s="87"/>
      <c r="B140" s="61" t="s">
        <v>445</v>
      </c>
      <c r="C140" s="61" t="s">
        <v>303</v>
      </c>
      <c r="D140" s="78" t="s">
        <v>446</v>
      </c>
      <c r="E140" s="78" t="s">
        <v>305</v>
      </c>
      <c r="F140" s="77">
        <v>45</v>
      </c>
    </row>
    <row r="141" spans="1:6" ht="12.75">
      <c r="A141" s="87"/>
      <c r="B141" s="16"/>
      <c r="C141" s="16"/>
      <c r="D141" s="78"/>
      <c r="E141" s="78"/>
      <c r="F141" s="77"/>
    </row>
    <row r="142" spans="1:6" ht="13.5" thickBot="1">
      <c r="A142" s="93" t="s">
        <v>233</v>
      </c>
      <c r="B142" s="89"/>
      <c r="C142" s="80"/>
      <c r="D142" s="81"/>
      <c r="E142" s="94" t="s">
        <v>235</v>
      </c>
      <c r="F142" s="86">
        <f>SUM(F137:F141)</f>
        <v>1545</v>
      </c>
    </row>
    <row r="143" ht="13.5" thickBot="1"/>
    <row r="144" spans="1:6" ht="12.75">
      <c r="A144" s="92" t="s">
        <v>211</v>
      </c>
      <c r="B144" s="88" t="s">
        <v>447</v>
      </c>
      <c r="C144" s="36"/>
      <c r="D144" s="37"/>
      <c r="E144" s="37"/>
      <c r="F144" s="38"/>
    </row>
    <row r="145" spans="1:6" ht="12.75">
      <c r="A145" s="82" t="s">
        <v>213</v>
      </c>
      <c r="B145" s="83" t="s">
        <v>214</v>
      </c>
      <c r="C145" s="83" t="s">
        <v>215</v>
      </c>
      <c r="D145" s="84" t="s">
        <v>216</v>
      </c>
      <c r="E145" s="91" t="s">
        <v>217</v>
      </c>
      <c r="F145" s="85" t="s">
        <v>68</v>
      </c>
    </row>
    <row r="146" spans="1:6" ht="12.75">
      <c r="A146" s="87">
        <v>37785</v>
      </c>
      <c r="B146" s="16" t="s">
        <v>193</v>
      </c>
      <c r="C146" s="16" t="s">
        <v>355</v>
      </c>
      <c r="D146" s="78" t="s">
        <v>448</v>
      </c>
      <c r="E146" s="78" t="s">
        <v>232</v>
      </c>
      <c r="F146" s="77">
        <v>5</v>
      </c>
    </row>
    <row r="147" spans="1:6" ht="12.75">
      <c r="A147" s="87"/>
      <c r="B147" s="16" t="s">
        <v>449</v>
      </c>
      <c r="C147" s="16" t="s">
        <v>238</v>
      </c>
      <c r="D147" s="78" t="s">
        <v>450</v>
      </c>
      <c r="E147" s="78" t="s">
        <v>240</v>
      </c>
      <c r="F147" s="77">
        <v>240</v>
      </c>
    </row>
    <row r="148" spans="1:6" ht="12.75">
      <c r="A148" s="87"/>
      <c r="B148" s="61" t="s">
        <v>193</v>
      </c>
      <c r="C148" s="61" t="s">
        <v>335</v>
      </c>
      <c r="D148" s="78" t="s">
        <v>451</v>
      </c>
      <c r="E148" s="78" t="s">
        <v>232</v>
      </c>
      <c r="F148" s="77">
        <v>73</v>
      </c>
    </row>
    <row r="149" spans="1:6" ht="12.75">
      <c r="A149" s="87"/>
      <c r="B149" s="61" t="s">
        <v>452</v>
      </c>
      <c r="C149" s="61" t="s">
        <v>355</v>
      </c>
      <c r="D149" s="78" t="s">
        <v>453</v>
      </c>
      <c r="E149" s="78" t="s">
        <v>232</v>
      </c>
      <c r="F149" s="77">
        <v>11</v>
      </c>
    </row>
    <row r="150" spans="1:6" ht="12.75">
      <c r="A150" s="87"/>
      <c r="B150" s="61" t="s">
        <v>193</v>
      </c>
      <c r="C150" s="61" t="s">
        <v>375</v>
      </c>
      <c r="D150" s="78" t="s">
        <v>454</v>
      </c>
      <c r="E150" s="78" t="s">
        <v>253</v>
      </c>
      <c r="F150" s="77">
        <v>85</v>
      </c>
    </row>
    <row r="151" spans="1:6" ht="12.75">
      <c r="A151" s="87"/>
      <c r="B151" s="16"/>
      <c r="C151" s="16"/>
      <c r="D151" s="78"/>
      <c r="E151" s="78"/>
      <c r="F151" s="77"/>
    </row>
    <row r="152" spans="1:6" ht="13.5" thickBot="1">
      <c r="A152" s="93" t="s">
        <v>233</v>
      </c>
      <c r="B152" s="89"/>
      <c r="C152" s="80"/>
      <c r="D152" s="81"/>
      <c r="E152" s="94" t="s">
        <v>235</v>
      </c>
      <c r="F152" s="86">
        <f>SUM(F146:F151)</f>
        <v>414</v>
      </c>
    </row>
    <row r="153" ht="13.5" thickBot="1"/>
    <row r="154" spans="1:6" ht="12.75">
      <c r="A154" s="92" t="s">
        <v>211</v>
      </c>
      <c r="B154" s="88" t="s">
        <v>616</v>
      </c>
      <c r="C154" s="36"/>
      <c r="D154" s="37"/>
      <c r="E154" s="37"/>
      <c r="F154" s="38"/>
    </row>
    <row r="155" spans="1:6" ht="12.75">
      <c r="A155" s="82" t="s">
        <v>213</v>
      </c>
      <c r="B155" s="83" t="s">
        <v>214</v>
      </c>
      <c r="C155" s="83" t="s">
        <v>215</v>
      </c>
      <c r="D155" s="84" t="s">
        <v>216</v>
      </c>
      <c r="E155" s="91" t="s">
        <v>217</v>
      </c>
      <c r="F155" s="85" t="s">
        <v>68</v>
      </c>
    </row>
    <row r="156" spans="1:6" ht="12.75">
      <c r="A156" s="87">
        <v>37820</v>
      </c>
      <c r="B156" s="16" t="s">
        <v>193</v>
      </c>
      <c r="C156" s="16" t="s">
        <v>298</v>
      </c>
      <c r="D156" s="78" t="s">
        <v>617</v>
      </c>
      <c r="E156" s="78" t="s">
        <v>264</v>
      </c>
      <c r="F156" s="77">
        <v>45</v>
      </c>
    </row>
    <row r="157" spans="1:6" ht="12.75">
      <c r="A157" s="87"/>
      <c r="B157" s="16" t="s">
        <v>193</v>
      </c>
      <c r="C157" s="16" t="s">
        <v>618</v>
      </c>
      <c r="D157" s="78" t="s">
        <v>619</v>
      </c>
      <c r="E157" s="78" t="s">
        <v>264</v>
      </c>
      <c r="F157" s="77">
        <v>16</v>
      </c>
    </row>
    <row r="158" spans="1:6" ht="12.75">
      <c r="A158" s="87"/>
      <c r="B158" s="61" t="s">
        <v>193</v>
      </c>
      <c r="C158" s="61" t="s">
        <v>238</v>
      </c>
      <c r="D158" s="78" t="s">
        <v>620</v>
      </c>
      <c r="E158" s="78" t="s">
        <v>264</v>
      </c>
      <c r="F158" s="77">
        <v>30</v>
      </c>
    </row>
    <row r="159" spans="1:6" ht="12.75">
      <c r="A159" s="87"/>
      <c r="B159" s="61" t="s">
        <v>193</v>
      </c>
      <c r="C159" s="61" t="s">
        <v>621</v>
      </c>
      <c r="D159" s="78" t="s">
        <v>622</v>
      </c>
      <c r="E159" s="78" t="s">
        <v>623</v>
      </c>
      <c r="F159" s="77">
        <v>25</v>
      </c>
    </row>
    <row r="160" spans="1:6" ht="12.75">
      <c r="A160" s="87"/>
      <c r="B160" s="61" t="s">
        <v>193</v>
      </c>
      <c r="C160" s="61" t="s">
        <v>624</v>
      </c>
      <c r="D160" s="78" t="s">
        <v>625</v>
      </c>
      <c r="E160" s="78" t="s">
        <v>316</v>
      </c>
      <c r="F160" s="77">
        <v>45</v>
      </c>
    </row>
    <row r="161" spans="1:6" ht="12.75">
      <c r="A161" s="87"/>
      <c r="B161" s="61" t="s">
        <v>193</v>
      </c>
      <c r="C161" s="61" t="s">
        <v>626</v>
      </c>
      <c r="D161" s="78" t="s">
        <v>627</v>
      </c>
      <c r="E161" s="78" t="s">
        <v>246</v>
      </c>
      <c r="F161" s="77">
        <v>105</v>
      </c>
    </row>
    <row r="162" spans="1:6" ht="12.75">
      <c r="A162" s="87"/>
      <c r="B162" s="61" t="s">
        <v>193</v>
      </c>
      <c r="C162" s="61" t="s">
        <v>303</v>
      </c>
      <c r="D162" s="78" t="s">
        <v>628</v>
      </c>
      <c r="E162" s="78" t="s">
        <v>305</v>
      </c>
      <c r="F162" s="77">
        <v>50</v>
      </c>
    </row>
    <row r="163" spans="1:6" ht="12.75">
      <c r="A163" s="87"/>
      <c r="B163" s="61" t="s">
        <v>193</v>
      </c>
      <c r="C163" s="61" t="s">
        <v>238</v>
      </c>
      <c r="D163" s="78" t="s">
        <v>629</v>
      </c>
      <c r="E163" s="78" t="s">
        <v>240</v>
      </c>
      <c r="F163" s="77">
        <v>30</v>
      </c>
    </row>
    <row r="164" spans="1:6" ht="12.75">
      <c r="A164" s="87"/>
      <c r="B164" s="61" t="s">
        <v>193</v>
      </c>
      <c r="C164" s="61" t="s">
        <v>262</v>
      </c>
      <c r="D164" s="78" t="s">
        <v>630</v>
      </c>
      <c r="E164" s="78" t="s">
        <v>240</v>
      </c>
      <c r="F164" s="77">
        <v>205</v>
      </c>
    </row>
    <row r="165" spans="1:6" ht="12.75">
      <c r="A165" s="87"/>
      <c r="B165" s="61" t="s">
        <v>452</v>
      </c>
      <c r="C165" s="61" t="s">
        <v>341</v>
      </c>
      <c r="D165" s="78" t="s">
        <v>631</v>
      </c>
      <c r="E165" s="78" t="s">
        <v>253</v>
      </c>
      <c r="F165" s="77">
        <v>11</v>
      </c>
    </row>
    <row r="166" spans="1:6" ht="12.75">
      <c r="A166" s="87"/>
      <c r="B166" s="61" t="s">
        <v>452</v>
      </c>
      <c r="C166" s="61" t="s">
        <v>224</v>
      </c>
      <c r="D166" s="78" t="s">
        <v>632</v>
      </c>
      <c r="E166" s="78" t="s">
        <v>225</v>
      </c>
      <c r="F166" s="77">
        <v>11</v>
      </c>
    </row>
    <row r="167" spans="1:6" ht="12.75">
      <c r="A167" s="87"/>
      <c r="B167" s="61"/>
      <c r="C167" s="61"/>
      <c r="D167" s="78"/>
      <c r="E167" s="78"/>
      <c r="F167" s="77"/>
    </row>
    <row r="168" spans="1:6" ht="13.5" thickBot="1">
      <c r="A168" s="93" t="s">
        <v>233</v>
      </c>
      <c r="B168" s="89" t="s">
        <v>234</v>
      </c>
      <c r="C168" s="80"/>
      <c r="D168" s="81"/>
      <c r="E168" s="94" t="s">
        <v>235</v>
      </c>
      <c r="F168" s="86">
        <f>SUM(F156:F166)</f>
        <v>573</v>
      </c>
    </row>
    <row r="169" ht="13.5" thickBot="1"/>
    <row r="170" spans="1:6" ht="12.75">
      <c r="A170" s="92" t="s">
        <v>211</v>
      </c>
      <c r="B170" s="88" t="s">
        <v>639</v>
      </c>
      <c r="C170" s="36"/>
      <c r="D170" s="37"/>
      <c r="E170" s="37"/>
      <c r="F170" s="38"/>
    </row>
    <row r="171" spans="1:6" ht="12.75">
      <c r="A171" s="82" t="s">
        <v>213</v>
      </c>
      <c r="B171" s="83" t="s">
        <v>214</v>
      </c>
      <c r="C171" s="83" t="s">
        <v>215</v>
      </c>
      <c r="D171" s="84" t="s">
        <v>216</v>
      </c>
      <c r="E171" s="91" t="s">
        <v>217</v>
      </c>
      <c r="F171" s="85" t="s">
        <v>68</v>
      </c>
    </row>
    <row r="172" spans="1:6" ht="12.75">
      <c r="A172" s="87">
        <v>37866</v>
      </c>
      <c r="B172" s="16" t="s">
        <v>193</v>
      </c>
      <c r="C172" s="16" t="s">
        <v>640</v>
      </c>
      <c r="D172" s="78" t="s">
        <v>641</v>
      </c>
      <c r="E172" s="78" t="s">
        <v>642</v>
      </c>
      <c r="F172" s="77">
        <v>35</v>
      </c>
    </row>
    <row r="173" spans="1:6" ht="12.75">
      <c r="A173" s="87"/>
      <c r="B173" s="16" t="s">
        <v>193</v>
      </c>
      <c r="C173" s="16" t="s">
        <v>288</v>
      </c>
      <c r="D173" s="78" t="s">
        <v>643</v>
      </c>
      <c r="E173" s="78" t="s">
        <v>253</v>
      </c>
      <c r="F173" s="77">
        <v>70</v>
      </c>
    </row>
    <row r="174" spans="1:6" ht="12.75">
      <c r="A174" s="87"/>
      <c r="B174" s="61"/>
      <c r="C174" s="61"/>
      <c r="D174" s="78"/>
      <c r="E174" s="78"/>
      <c r="F174" s="77"/>
    </row>
    <row r="175" spans="1:6" ht="12.75">
      <c r="A175" s="87"/>
      <c r="B175" s="16"/>
      <c r="C175" s="16"/>
      <c r="D175" s="78"/>
      <c r="E175" s="78"/>
      <c r="F175" s="77"/>
    </row>
    <row r="176" spans="1:6" ht="13.5" thickBot="1">
      <c r="A176" s="93" t="s">
        <v>233</v>
      </c>
      <c r="B176" s="89"/>
      <c r="C176" s="80"/>
      <c r="D176" s="81"/>
      <c r="E176" s="94" t="s">
        <v>235</v>
      </c>
      <c r="F176" s="86">
        <f>SUM(F172:F175)</f>
        <v>105</v>
      </c>
    </row>
    <row r="177" ht="13.5" thickBot="1"/>
    <row r="178" spans="1:6" ht="12.75">
      <c r="A178" s="92" t="s">
        <v>211</v>
      </c>
      <c r="B178" s="88" t="s">
        <v>653</v>
      </c>
      <c r="C178" s="36"/>
      <c r="D178" s="37"/>
      <c r="E178" s="37"/>
      <c r="F178" s="38"/>
    </row>
    <row r="179" spans="1:6" ht="12.75">
      <c r="A179" s="82" t="s">
        <v>213</v>
      </c>
      <c r="B179" s="83" t="s">
        <v>214</v>
      </c>
      <c r="C179" s="83" t="s">
        <v>215</v>
      </c>
      <c r="D179" s="84" t="s">
        <v>216</v>
      </c>
      <c r="E179" s="91" t="s">
        <v>217</v>
      </c>
      <c r="F179" s="85" t="s">
        <v>68</v>
      </c>
    </row>
    <row r="180" spans="1:6" ht="12.75">
      <c r="A180" s="87">
        <v>37516</v>
      </c>
      <c r="B180" s="16" t="s">
        <v>654</v>
      </c>
      <c r="C180" s="16"/>
      <c r="D180" s="78" t="s">
        <v>655</v>
      </c>
      <c r="E180" s="78" t="s">
        <v>656</v>
      </c>
      <c r="F180" s="77">
        <v>25</v>
      </c>
    </row>
    <row r="181" spans="1:6" ht="12.75">
      <c r="A181" s="87"/>
      <c r="B181" s="16" t="s">
        <v>654</v>
      </c>
      <c r="C181" s="16"/>
      <c r="D181" s="78" t="s">
        <v>657</v>
      </c>
      <c r="E181" s="78" t="s">
        <v>656</v>
      </c>
      <c r="F181" s="77">
        <v>25</v>
      </c>
    </row>
    <row r="182" spans="1:6" ht="12.75">
      <c r="A182" s="87"/>
      <c r="B182" s="61" t="s">
        <v>25</v>
      </c>
      <c r="C182" s="61" t="s">
        <v>658</v>
      </c>
      <c r="D182" s="78" t="s">
        <v>659</v>
      </c>
      <c r="E182" s="78" t="s">
        <v>264</v>
      </c>
      <c r="F182" s="77">
        <v>13</v>
      </c>
    </row>
    <row r="183" spans="1:6" ht="12.75">
      <c r="A183" s="87"/>
      <c r="B183" s="61" t="s">
        <v>25</v>
      </c>
      <c r="C183" s="61" t="s">
        <v>660</v>
      </c>
      <c r="D183" s="78" t="s">
        <v>661</v>
      </c>
      <c r="E183" s="78" t="s">
        <v>662</v>
      </c>
      <c r="F183" s="77">
        <v>13</v>
      </c>
    </row>
    <row r="184" spans="1:6" ht="12.75">
      <c r="A184" s="87"/>
      <c r="B184" s="61" t="s">
        <v>193</v>
      </c>
      <c r="C184" s="61" t="s">
        <v>663</v>
      </c>
      <c r="D184" s="78" t="s">
        <v>664</v>
      </c>
      <c r="E184" s="78" t="s">
        <v>665</v>
      </c>
      <c r="F184" s="77">
        <v>35</v>
      </c>
    </row>
    <row r="185" spans="1:6" ht="12.75">
      <c r="A185" s="87"/>
      <c r="B185" s="61" t="s">
        <v>452</v>
      </c>
      <c r="C185" s="61" t="s">
        <v>666</v>
      </c>
      <c r="D185" s="78" t="s">
        <v>667</v>
      </c>
      <c r="E185" s="78" t="s">
        <v>668</v>
      </c>
      <c r="F185" s="77">
        <v>11</v>
      </c>
    </row>
    <row r="186" spans="1:6" ht="13.5" thickBot="1">
      <c r="A186" s="93" t="s">
        <v>233</v>
      </c>
      <c r="B186" s="89"/>
      <c r="C186" s="80"/>
      <c r="D186" s="81"/>
      <c r="E186" s="94" t="s">
        <v>235</v>
      </c>
      <c r="F186" s="86">
        <f>SUM(F180:F185)</f>
        <v>122</v>
      </c>
    </row>
  </sheetData>
  <printOptions/>
  <pageMargins left="0.75" right="0.75" top="1" bottom="1" header="0.5" footer="0.5"/>
  <pageSetup fitToHeight="20" fitToWidth="1" horizontalDpi="300" verticalDpi="300" orientation="portrait" scale="9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12.7109375" style="0" customWidth="1"/>
    <col min="6" max="6" width="20.421875" style="0" customWidth="1"/>
    <col min="7" max="7" width="10.421875" style="0" customWidth="1"/>
  </cols>
  <sheetData>
    <row r="1" ht="12.75">
      <c r="B1" s="7" t="s">
        <v>33</v>
      </c>
    </row>
    <row r="2" spans="1:4" ht="12.75">
      <c r="A2" s="43" t="s">
        <v>455</v>
      </c>
      <c r="B2" s="44" t="s">
        <v>456</v>
      </c>
      <c r="C2" s="43" t="s">
        <v>6</v>
      </c>
      <c r="D2" s="43" t="s">
        <v>107</v>
      </c>
    </row>
    <row r="4" ht="12.75">
      <c r="A4" s="11" t="s">
        <v>457</v>
      </c>
    </row>
    <row r="5" spans="1:7" ht="12.75">
      <c r="A5" t="s">
        <v>11</v>
      </c>
      <c r="B5" s="10">
        <f>'2002-2003 Worksheet'!E12</f>
        <v>4000</v>
      </c>
      <c r="C5" s="12">
        <v>4000</v>
      </c>
      <c r="D5" s="5">
        <f aca="true" t="shared" si="0" ref="D5:D22">SUM(C5-B5)</f>
        <v>0</v>
      </c>
      <c r="F5" s="74" t="s">
        <v>458</v>
      </c>
      <c r="G5" s="65" t="s">
        <v>459</v>
      </c>
    </row>
    <row r="6" spans="1:7" ht="12.75">
      <c r="A6" t="s">
        <v>15</v>
      </c>
      <c r="B6" s="10">
        <f>'2002-2003 Worksheet'!E18</f>
        <v>4000</v>
      </c>
      <c r="C6" s="12">
        <v>4000</v>
      </c>
      <c r="D6" s="5">
        <f t="shared" si="0"/>
        <v>0</v>
      </c>
      <c r="F6" s="66" t="s">
        <v>193</v>
      </c>
      <c r="G6" s="67">
        <v>500</v>
      </c>
    </row>
    <row r="7" spans="1:7" ht="12.75">
      <c r="A7" t="s">
        <v>18</v>
      </c>
      <c r="B7" s="10">
        <f>'2002-2003 Worksheet'!E26</f>
        <v>1500</v>
      </c>
      <c r="C7" s="12">
        <v>1500</v>
      </c>
      <c r="D7" s="5">
        <f t="shared" si="0"/>
        <v>0</v>
      </c>
      <c r="F7" s="66"/>
      <c r="G7" s="67"/>
    </row>
    <row r="8" spans="1:7" ht="12.75">
      <c r="A8" t="s">
        <v>22</v>
      </c>
      <c r="B8" s="10">
        <f>'2002-2003 Worksheet'!E34</f>
        <v>200</v>
      </c>
      <c r="C8" s="12">
        <v>200</v>
      </c>
      <c r="D8" s="5">
        <f t="shared" si="0"/>
        <v>0</v>
      </c>
      <c r="F8" s="66"/>
      <c r="G8" s="67"/>
    </row>
    <row r="9" spans="1:7" ht="12.75">
      <c r="A9" t="s">
        <v>25</v>
      </c>
      <c r="B9" s="10">
        <f>'2002-2003 Worksheet'!E50</f>
        <v>1270.09</v>
      </c>
      <c r="C9" s="12">
        <v>2000</v>
      </c>
      <c r="D9" s="5">
        <f t="shared" si="0"/>
        <v>729.9100000000001</v>
      </c>
      <c r="F9" s="66"/>
      <c r="G9" s="67"/>
    </row>
    <row r="10" spans="1:7" ht="12.75">
      <c r="A10" t="s">
        <v>41</v>
      </c>
      <c r="B10" s="10">
        <f>'2002-2003 Worksheet'!E72</f>
        <v>3777.2300000000005</v>
      </c>
      <c r="C10" s="12">
        <v>2800</v>
      </c>
      <c r="D10" s="5">
        <f t="shared" si="0"/>
        <v>-977.2300000000005</v>
      </c>
      <c r="F10" s="69"/>
      <c r="G10" s="76"/>
    </row>
    <row r="11" spans="1:7" ht="12.75">
      <c r="A11" t="s">
        <v>73</v>
      </c>
      <c r="B11" s="10">
        <f>'2002-2003 Worksheet'!E98</f>
        <v>3801.37</v>
      </c>
      <c r="C11" s="12">
        <v>1700</v>
      </c>
      <c r="D11" s="5">
        <f t="shared" si="0"/>
        <v>-2101.37</v>
      </c>
      <c r="F11" s="73" t="s">
        <v>5</v>
      </c>
      <c r="G11" s="68">
        <f>SUM(G6:G10)</f>
        <v>500</v>
      </c>
    </row>
    <row r="12" spans="1:4" ht="12.75">
      <c r="A12" t="s">
        <v>99</v>
      </c>
      <c r="B12" s="10">
        <f>'2002-2003 Worksheet'!E109</f>
        <v>60.97</v>
      </c>
      <c r="C12" s="12">
        <v>245</v>
      </c>
      <c r="D12" s="5">
        <f t="shared" si="0"/>
        <v>184.03</v>
      </c>
    </row>
    <row r="13" spans="1:4" ht="12.75">
      <c r="A13" t="s">
        <v>106</v>
      </c>
      <c r="B13" s="10">
        <f>'2002-2003 Worksheet'!E128</f>
        <v>3903.84</v>
      </c>
      <c r="C13" s="12">
        <v>5100</v>
      </c>
      <c r="D13" s="5">
        <f t="shared" si="0"/>
        <v>1196.1599999999999</v>
      </c>
    </row>
    <row r="14" spans="1:7" ht="12.75">
      <c r="A14" t="s">
        <v>460</v>
      </c>
      <c r="B14" s="10">
        <f>'2002-2003 Worksheet'!E146</f>
        <v>875.5</v>
      </c>
      <c r="C14" s="12">
        <f>800+350</f>
        <v>1150</v>
      </c>
      <c r="D14" s="5">
        <f>SUM(C14-B14)</f>
        <v>274.5</v>
      </c>
      <c r="F14" s="74" t="s">
        <v>461</v>
      </c>
      <c r="G14" s="65" t="s">
        <v>459</v>
      </c>
    </row>
    <row r="15" spans="1:7" ht="12.75">
      <c r="A15" t="s">
        <v>462</v>
      </c>
      <c r="B15" s="10">
        <f>'2002-2003 Worksheet'!E166</f>
        <v>2730.55</v>
      </c>
      <c r="C15" s="12">
        <v>500</v>
      </c>
      <c r="D15" s="5">
        <f t="shared" si="0"/>
        <v>-2230.55</v>
      </c>
      <c r="F15" s="66"/>
      <c r="G15" s="70"/>
    </row>
    <row r="16" spans="1:7" ht="12.75">
      <c r="A16" t="s">
        <v>135</v>
      </c>
      <c r="B16" s="10">
        <f>'2002-2003 Worksheet'!E185</f>
        <v>247.67000000000002</v>
      </c>
      <c r="C16" s="12">
        <v>560</v>
      </c>
      <c r="D16" s="5">
        <f t="shared" si="0"/>
        <v>312.33</v>
      </c>
      <c r="F16" s="66"/>
      <c r="G16" s="70"/>
    </row>
    <row r="17" spans="1:7" ht="12.75">
      <c r="A17" t="s">
        <v>150</v>
      </c>
      <c r="B17" s="10">
        <f>'2002-2003 Worksheet'!E198</f>
        <v>2799.85</v>
      </c>
      <c r="C17" s="12">
        <v>2310</v>
      </c>
      <c r="D17" s="5">
        <f t="shared" si="0"/>
        <v>-489.8499999999999</v>
      </c>
      <c r="F17" s="66"/>
      <c r="G17" s="70"/>
    </row>
    <row r="18" spans="1:7" ht="12.75">
      <c r="A18" t="s">
        <v>166</v>
      </c>
      <c r="B18" s="10">
        <f>'2002-2003 Worksheet'!E212</f>
        <v>3135.4799999999996</v>
      </c>
      <c r="C18" s="12">
        <v>900</v>
      </c>
      <c r="D18" s="5">
        <f t="shared" si="0"/>
        <v>-2235.4799999999996</v>
      </c>
      <c r="F18" s="71"/>
      <c r="G18" s="70"/>
    </row>
    <row r="19" spans="1:7" ht="12.75">
      <c r="A19" t="s">
        <v>173</v>
      </c>
      <c r="B19" s="10">
        <f>'2002-2003 Worksheet'!E220</f>
        <v>1202.5</v>
      </c>
      <c r="C19" s="12">
        <v>1700</v>
      </c>
      <c r="D19" s="5">
        <f t="shared" si="0"/>
        <v>497.5</v>
      </c>
      <c r="F19" s="71"/>
      <c r="G19" s="70"/>
    </row>
    <row r="20" spans="1:7" ht="12.75">
      <c r="A20" t="s">
        <v>179</v>
      </c>
      <c r="B20" s="10">
        <f>'2002-2003 Worksheet'!E235</f>
        <v>300</v>
      </c>
      <c r="C20" s="12">
        <f>50*11</f>
        <v>550</v>
      </c>
      <c r="D20" s="5">
        <f t="shared" si="0"/>
        <v>250</v>
      </c>
      <c r="F20" s="69"/>
      <c r="G20" s="76"/>
    </row>
    <row r="21" spans="1:7" ht="12.75">
      <c r="A21" t="s">
        <v>463</v>
      </c>
      <c r="B21" s="10">
        <f>'2002-2003 Worksheet'!E247</f>
        <v>3039.33</v>
      </c>
      <c r="C21" s="12">
        <v>1600</v>
      </c>
      <c r="D21" s="5">
        <f t="shared" si="0"/>
        <v>-1439.33</v>
      </c>
      <c r="F21" s="73" t="s">
        <v>5</v>
      </c>
      <c r="G21" s="72">
        <f>SUM(G15:G19)</f>
        <v>0</v>
      </c>
    </row>
    <row r="22" spans="1:4" ht="12.75">
      <c r="A22" t="s">
        <v>9</v>
      </c>
      <c r="B22" s="10">
        <v>7500</v>
      </c>
      <c r="C22" s="12">
        <v>7500</v>
      </c>
      <c r="D22" s="5">
        <f t="shared" si="0"/>
        <v>0</v>
      </c>
    </row>
    <row r="23" spans="1:4" ht="12.75">
      <c r="A23" s="1" t="s">
        <v>464</v>
      </c>
      <c r="B23" s="8">
        <f>SUM(B5:B22)</f>
        <v>44344.38</v>
      </c>
      <c r="C23" s="45">
        <f>SUM(C5:C22)</f>
        <v>38315</v>
      </c>
      <c r="D23" s="8">
        <f>SUM(D5:D22)</f>
        <v>-6029.38</v>
      </c>
    </row>
    <row r="24" spans="3:7" ht="12.75">
      <c r="C24" s="46"/>
      <c r="F24" s="1" t="s">
        <v>465</v>
      </c>
      <c r="G24" s="55">
        <f>B38-G11+G21</f>
        <v>2930.7000000000044</v>
      </c>
    </row>
    <row r="25" spans="1:3" ht="12.75">
      <c r="A25" s="11" t="s">
        <v>466</v>
      </c>
      <c r="B25" t="s">
        <v>33</v>
      </c>
      <c r="C25" s="46"/>
    </row>
    <row r="26" spans="1:4" ht="12.75">
      <c r="A26" t="s">
        <v>8</v>
      </c>
      <c r="B26" s="10">
        <f>'2002-2003 Worksheet'!D6</f>
        <v>7445.85</v>
      </c>
      <c r="C26" s="12">
        <v>7445.85</v>
      </c>
      <c r="D26" s="5">
        <f>SUM(B26-C26)</f>
        <v>0</v>
      </c>
    </row>
    <row r="27" spans="1:7" ht="12.75">
      <c r="A27" t="s">
        <v>25</v>
      </c>
      <c r="B27" s="10">
        <f>'2002-2003 Worksheet'!D50</f>
        <v>1174</v>
      </c>
      <c r="C27" s="12">
        <v>2000</v>
      </c>
      <c r="D27" s="5">
        <f>SUM(B27-C27)</f>
        <v>-826</v>
      </c>
      <c r="F27" s="74" t="s">
        <v>467</v>
      </c>
      <c r="G27" s="65" t="s">
        <v>459</v>
      </c>
    </row>
    <row r="28" spans="1:7" ht="12.75">
      <c r="A28" t="s">
        <v>41</v>
      </c>
      <c r="B28" s="10">
        <f>'2002-2003 Worksheet'!D72</f>
        <v>9427.65</v>
      </c>
      <c r="C28" s="12">
        <f>9400</f>
        <v>9400</v>
      </c>
      <c r="D28" s="5">
        <f>SUM(B28-C28)</f>
        <v>27.649999999999636</v>
      </c>
      <c r="F28" s="66"/>
      <c r="G28" s="67"/>
    </row>
    <row r="29" spans="1:7" ht="12.75">
      <c r="A29" t="s">
        <v>73</v>
      </c>
      <c r="B29" s="10">
        <f>'2002-2003 Worksheet'!D98</f>
        <v>11704.67</v>
      </c>
      <c r="C29" s="12">
        <v>2000</v>
      </c>
      <c r="D29" s="5">
        <f aca="true" t="shared" si="1" ref="D29:D34">SUM(B29-C29)</f>
        <v>9704.67</v>
      </c>
      <c r="F29" s="66"/>
      <c r="G29" s="67"/>
    </row>
    <row r="30" spans="1:7" ht="12.75">
      <c r="A30" t="s">
        <v>99</v>
      </c>
      <c r="B30" s="10">
        <f>'2002-2003 Worksheet'!D109</f>
        <v>52.06</v>
      </c>
      <c r="C30" s="12">
        <v>175</v>
      </c>
      <c r="D30" s="5">
        <f t="shared" si="1"/>
        <v>-122.94</v>
      </c>
      <c r="F30" s="66"/>
      <c r="G30" s="67"/>
    </row>
    <row r="31" spans="1:7" ht="12.75">
      <c r="A31" t="s">
        <v>106</v>
      </c>
      <c r="B31" s="10">
        <f>'2002-2003 Worksheet'!D128</f>
        <v>8306.45</v>
      </c>
      <c r="C31" s="12">
        <v>10000</v>
      </c>
      <c r="D31" s="5">
        <f t="shared" si="1"/>
        <v>-1693.5499999999993</v>
      </c>
      <c r="F31" s="66"/>
      <c r="G31" s="67"/>
    </row>
    <row r="32" spans="1:7" ht="12.75">
      <c r="A32" t="s">
        <v>112</v>
      </c>
      <c r="B32" s="10">
        <f>'2002-2003 Worksheet'!D136</f>
        <v>0</v>
      </c>
      <c r="C32" s="12">
        <v>200</v>
      </c>
      <c r="D32" s="5">
        <f t="shared" si="1"/>
        <v>-200</v>
      </c>
      <c r="F32" s="66"/>
      <c r="G32" s="75"/>
    </row>
    <row r="33" spans="1:7" ht="12.75">
      <c r="A33" t="s">
        <v>166</v>
      </c>
      <c r="B33" s="10">
        <f>'2002-2003 Worksheet'!D212</f>
        <v>6572.400000000001</v>
      </c>
      <c r="C33" s="12">
        <v>4600</v>
      </c>
      <c r="D33" s="5">
        <f t="shared" si="1"/>
        <v>1972.4000000000005</v>
      </c>
      <c r="F33" s="66"/>
      <c r="G33" s="75"/>
    </row>
    <row r="34" spans="1:7" ht="12.75">
      <c r="A34" t="s">
        <v>193</v>
      </c>
      <c r="B34" s="10">
        <v>3092</v>
      </c>
      <c r="C34" s="12">
        <v>2500</v>
      </c>
      <c r="D34" s="5">
        <f t="shared" si="1"/>
        <v>592</v>
      </c>
      <c r="F34" s="69"/>
      <c r="G34" s="68"/>
    </row>
    <row r="35" spans="1:7" ht="12.75">
      <c r="A35" s="1" t="s">
        <v>468</v>
      </c>
      <c r="B35" s="8">
        <f>SUM(B26:B34)</f>
        <v>47775.08</v>
      </c>
      <c r="C35" s="8">
        <f>SUM(C26:C34)</f>
        <v>38320.85</v>
      </c>
      <c r="D35" s="8">
        <f>SUM(D26:D34)</f>
        <v>9454.23</v>
      </c>
      <c r="F35" s="73" t="s">
        <v>5</v>
      </c>
      <c r="G35" s="68">
        <f>SUM(G28:G34)</f>
        <v>0</v>
      </c>
    </row>
    <row r="36" spans="1:4" ht="12.75">
      <c r="A36" s="1"/>
      <c r="B36" s="1"/>
      <c r="C36" s="1"/>
      <c r="D36" s="1"/>
    </row>
    <row r="38" spans="1:7" ht="12.75">
      <c r="A38" s="1" t="s">
        <v>469</v>
      </c>
      <c r="B38" s="13">
        <f>SUM(B35-B23)</f>
        <v>3430.7000000000044</v>
      </c>
      <c r="C38" s="13">
        <f>SUM(C35-C23)</f>
        <v>5.849999999998545</v>
      </c>
      <c r="D38" s="13">
        <f>SUM(D35+D23)</f>
        <v>3424.8499999999995</v>
      </c>
      <c r="F38" s="1" t="s">
        <v>470</v>
      </c>
      <c r="G38" s="55">
        <f>G24-G35</f>
        <v>2930.7000000000044</v>
      </c>
    </row>
  </sheetData>
  <printOptions/>
  <pageMargins left="1.25" right="1.25" top="1" bottom="1" header="0.5" footer="0.5"/>
  <pageSetup fitToHeight="1" fitToWidth="1" horizontalDpi="300" verticalDpi="300" orientation="landscape" scale="99" r:id="rId1"/>
  <headerFooter alignWithMargins="0">
    <oddHeader>&amp;C&amp;"Arial,Bold"&amp;14 2002-2003 PTO Budget Summary&amp;R&amp;D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5">
      <selection activeCell="D21" sqref="D21"/>
    </sheetView>
  </sheetViews>
  <sheetFormatPr defaultColWidth="9.140625" defaultRowHeight="12.75"/>
  <cols>
    <col min="1" max="1" width="35.00390625" style="0" bestFit="1" customWidth="1"/>
    <col min="2" max="2" width="12.7109375" style="0" customWidth="1"/>
  </cols>
  <sheetData>
    <row r="1" spans="1:2" ht="15">
      <c r="A1" s="122" t="s">
        <v>457</v>
      </c>
      <c r="B1" s="123"/>
    </row>
    <row r="2" spans="1:2" ht="14.25">
      <c r="A2" s="123" t="s">
        <v>11</v>
      </c>
      <c r="B2" s="124">
        <f>'2002-2003 Worksheet'!E12</f>
        <v>4000</v>
      </c>
    </row>
    <row r="3" spans="1:2" ht="14.25">
      <c r="A3" s="123" t="s">
        <v>15</v>
      </c>
      <c r="B3" s="124">
        <f>'2002-2003 Worksheet'!E18</f>
        <v>4000</v>
      </c>
    </row>
    <row r="4" spans="1:2" ht="14.25">
      <c r="A4" s="123" t="s">
        <v>18</v>
      </c>
      <c r="B4" s="124">
        <f>'2002-2003 Worksheet'!E26</f>
        <v>1500</v>
      </c>
    </row>
    <row r="5" spans="1:2" ht="14.25">
      <c r="A5" s="123" t="s">
        <v>9</v>
      </c>
      <c r="B5" s="124">
        <v>7500</v>
      </c>
    </row>
    <row r="6" spans="1:2" ht="14.25">
      <c r="A6" s="123" t="s">
        <v>22</v>
      </c>
      <c r="B6" s="124">
        <f>'2002-2003 Worksheet'!E34</f>
        <v>200</v>
      </c>
    </row>
    <row r="7" spans="1:2" ht="14.25">
      <c r="A7" s="123" t="s">
        <v>25</v>
      </c>
      <c r="B7" s="124">
        <f>'2002-2003 Worksheet'!E50</f>
        <v>1270.09</v>
      </c>
    </row>
    <row r="8" spans="1:2" ht="14.25">
      <c r="A8" s="123" t="s">
        <v>41</v>
      </c>
      <c r="B8" s="124">
        <f>'2002-2003 Worksheet'!E72</f>
        <v>3777.2300000000005</v>
      </c>
    </row>
    <row r="9" spans="1:2" ht="14.25">
      <c r="A9" s="123" t="s">
        <v>73</v>
      </c>
      <c r="B9" s="124">
        <f>'2002-2003 Worksheet'!E98</f>
        <v>3801.37</v>
      </c>
    </row>
    <row r="10" spans="1:2" ht="14.25">
      <c r="A10" s="123" t="s">
        <v>99</v>
      </c>
      <c r="B10" s="124">
        <f>'2002-2003 Worksheet'!E109</f>
        <v>60.97</v>
      </c>
    </row>
    <row r="11" spans="1:2" ht="14.25">
      <c r="A11" s="123" t="s">
        <v>106</v>
      </c>
      <c r="B11" s="124">
        <f>'2002-2003 Worksheet'!E128</f>
        <v>3903.84</v>
      </c>
    </row>
    <row r="12" spans="1:2" ht="14.25">
      <c r="A12" s="123" t="s">
        <v>460</v>
      </c>
      <c r="B12" s="124">
        <f>'2002-2003 Worksheet'!E146</f>
        <v>875.5</v>
      </c>
    </row>
    <row r="13" spans="1:2" ht="14.25">
      <c r="A13" s="123" t="s">
        <v>462</v>
      </c>
      <c r="B13" s="124">
        <f>'2002-2003 Worksheet'!E166</f>
        <v>2730.55</v>
      </c>
    </row>
    <row r="14" spans="1:2" ht="14.25">
      <c r="A14" s="123" t="s">
        <v>135</v>
      </c>
      <c r="B14" s="124">
        <f>'2002-2003 Worksheet'!E185</f>
        <v>247.67000000000002</v>
      </c>
    </row>
    <row r="15" spans="1:2" ht="14.25">
      <c r="A15" s="123" t="s">
        <v>150</v>
      </c>
      <c r="B15" s="124">
        <f>'2002-2003 Worksheet'!E198</f>
        <v>2799.85</v>
      </c>
    </row>
    <row r="16" spans="1:2" ht="14.25">
      <c r="A16" s="123" t="s">
        <v>166</v>
      </c>
      <c r="B16" s="124">
        <f>'2002-2003 Worksheet'!E212</f>
        <v>3135.4799999999996</v>
      </c>
    </row>
    <row r="17" spans="1:2" ht="14.25">
      <c r="A17" s="123" t="s">
        <v>173</v>
      </c>
      <c r="B17" s="124">
        <f>'2002-2003 Worksheet'!E220</f>
        <v>1202.5</v>
      </c>
    </row>
    <row r="18" spans="1:2" ht="14.25">
      <c r="A18" s="123" t="s">
        <v>179</v>
      </c>
      <c r="B18" s="124">
        <f>'2002-2003 Worksheet'!E235</f>
        <v>300</v>
      </c>
    </row>
    <row r="19" spans="1:2" ht="14.25">
      <c r="A19" s="123" t="s">
        <v>463</v>
      </c>
      <c r="B19" s="124">
        <f>'2002-2003 Worksheet'!E247</f>
        <v>3039.33</v>
      </c>
    </row>
    <row r="20" spans="1:2" ht="15">
      <c r="A20" s="125" t="s">
        <v>464</v>
      </c>
      <c r="B20" s="126">
        <f>SUM(B2:B19)</f>
        <v>44344.380000000005</v>
      </c>
    </row>
    <row r="21" spans="1:2" ht="14.25">
      <c r="A21" s="123"/>
      <c r="B21" s="123"/>
    </row>
    <row r="22" spans="1:2" ht="15">
      <c r="A22" s="122" t="s">
        <v>466</v>
      </c>
      <c r="B22" s="123" t="s">
        <v>33</v>
      </c>
    </row>
    <row r="23" spans="1:2" ht="14.25">
      <c r="A23" s="123" t="s">
        <v>8</v>
      </c>
      <c r="B23" s="124">
        <f>'2002-2003 Worksheet'!D6</f>
        <v>7445.85</v>
      </c>
    </row>
    <row r="24" spans="1:2" ht="14.25">
      <c r="A24" s="123" t="s">
        <v>25</v>
      </c>
      <c r="B24" s="124">
        <f>'2002-2003 Worksheet'!D50</f>
        <v>1174</v>
      </c>
    </row>
    <row r="25" spans="1:2" ht="14.25">
      <c r="A25" s="123" t="s">
        <v>41</v>
      </c>
      <c r="B25" s="124">
        <f>'2002-2003 Worksheet'!D72</f>
        <v>9427.65</v>
      </c>
    </row>
    <row r="26" spans="1:2" ht="14.25">
      <c r="A26" s="123" t="s">
        <v>73</v>
      </c>
      <c r="B26" s="124">
        <f>'2002-2003 Worksheet'!D98</f>
        <v>11704.67</v>
      </c>
    </row>
    <row r="27" spans="1:2" ht="14.25">
      <c r="A27" s="123" t="s">
        <v>99</v>
      </c>
      <c r="B27" s="124">
        <f>'2002-2003 Worksheet'!D109</f>
        <v>52.06</v>
      </c>
    </row>
    <row r="28" spans="1:2" ht="14.25">
      <c r="A28" s="123" t="s">
        <v>106</v>
      </c>
      <c r="B28" s="124">
        <f>'2002-2003 Worksheet'!D128</f>
        <v>8306.45</v>
      </c>
    </row>
    <row r="29" spans="1:2" ht="14.25">
      <c r="A29" s="123" t="s">
        <v>112</v>
      </c>
      <c r="B29" s="124">
        <f>'2002-2003 Worksheet'!D136</f>
        <v>0</v>
      </c>
    </row>
    <row r="30" spans="1:2" ht="14.25">
      <c r="A30" s="123" t="s">
        <v>166</v>
      </c>
      <c r="B30" s="124">
        <f>'2002-2003 Worksheet'!D212</f>
        <v>6572.400000000001</v>
      </c>
    </row>
    <row r="31" spans="1:2" ht="14.25">
      <c r="A31" s="123" t="s">
        <v>193</v>
      </c>
      <c r="B31" s="124">
        <v>3258</v>
      </c>
    </row>
    <row r="32" spans="1:2" ht="15">
      <c r="A32" s="125" t="s">
        <v>468</v>
      </c>
      <c r="B32" s="126">
        <f>SUM(B23:B31)</f>
        <v>47941.08</v>
      </c>
    </row>
    <row r="33" spans="1:2" ht="15">
      <c r="A33" s="125"/>
      <c r="B33" s="125"/>
    </row>
    <row r="34" spans="1:2" ht="14.25">
      <c r="A34" s="123"/>
      <c r="B34" s="123"/>
    </row>
    <row r="35" spans="1:2" ht="15">
      <c r="A35" s="125" t="s">
        <v>469</v>
      </c>
      <c r="B35" s="127">
        <f>SUM(B32-B20)</f>
        <v>3596.699999999997</v>
      </c>
    </row>
  </sheetData>
  <printOptions gridLines="1" horizontalCentered="1"/>
  <pageMargins left="1.25" right="1.25" top="1" bottom="1" header="0.5" footer="0.5"/>
  <pageSetup horizontalDpi="300" verticalDpi="300" orientation="portrait" r:id="rId1"/>
  <headerFooter alignWithMargins="0">
    <oddHeader>&amp;C&amp;"Arial,Bold"&amp;14 2002-2003 PTO Financial Statement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C12" sqref="C12"/>
    </sheetView>
  </sheetViews>
  <sheetFormatPr defaultColWidth="9.140625" defaultRowHeight="12.75"/>
  <cols>
    <col min="1" max="1" width="25.421875" style="0" customWidth="1"/>
    <col min="2" max="2" width="13.28125" style="0" customWidth="1"/>
    <col min="3" max="3" width="11.8515625" style="0" customWidth="1"/>
    <col min="4" max="4" width="12.00390625" style="0" customWidth="1"/>
    <col min="5" max="5" width="2.28125" style="96" customWidth="1"/>
    <col min="6" max="6" width="19.00390625" style="0" bestFit="1" customWidth="1"/>
    <col min="7" max="8" width="12.7109375" style="0" customWidth="1"/>
    <col min="9" max="9" width="15.140625" style="0" bestFit="1" customWidth="1"/>
    <col min="10" max="10" width="9.28125" style="0" customWidth="1"/>
  </cols>
  <sheetData>
    <row r="1" spans="1:10" ht="15">
      <c r="A1" s="95" t="s">
        <v>606</v>
      </c>
      <c r="C1" s="95" t="s">
        <v>466</v>
      </c>
      <c r="G1" s="95" t="s">
        <v>607</v>
      </c>
      <c r="I1" s="95" t="s">
        <v>608</v>
      </c>
      <c r="J1" s="95"/>
    </row>
    <row r="2" spans="2:8" ht="12.75">
      <c r="B2" s="44" t="s">
        <v>6</v>
      </c>
      <c r="C2" s="43" t="s">
        <v>456</v>
      </c>
      <c r="D2" s="43" t="s">
        <v>107</v>
      </c>
      <c r="E2" s="97"/>
      <c r="F2" s="43" t="s">
        <v>6</v>
      </c>
      <c r="G2" s="44" t="s">
        <v>456</v>
      </c>
      <c r="H2" s="43" t="s">
        <v>107</v>
      </c>
    </row>
    <row r="3" spans="1:8" ht="12.75">
      <c r="A3" s="1" t="s">
        <v>610</v>
      </c>
      <c r="B3" s="44"/>
      <c r="C3" s="43"/>
      <c r="D3" s="43"/>
      <c r="E3" s="97"/>
      <c r="F3" s="43"/>
      <c r="G3" s="44"/>
      <c r="H3" s="43"/>
    </row>
    <row r="4" spans="1:9" ht="12.75">
      <c r="A4" t="s">
        <v>106</v>
      </c>
      <c r="B4" s="5">
        <v>10000</v>
      </c>
      <c r="C4" s="5">
        <v>8306.45</v>
      </c>
      <c r="D4" s="5">
        <f aca="true" t="shared" si="0" ref="D4:D11">SUM(B4-C4)</f>
        <v>1693.5499999999993</v>
      </c>
      <c r="E4" s="98"/>
      <c r="F4" s="12">
        <v>5100</v>
      </c>
      <c r="G4" s="10">
        <f>'2002-2003 Worksheet'!E128</f>
        <v>3903.84</v>
      </c>
      <c r="H4" s="5">
        <f>SUM(F4-G4)</f>
        <v>1196.1599999999999</v>
      </c>
      <c r="I4" s="9">
        <f aca="true" t="shared" si="1" ref="I4:I11">SUM(C4-G4)</f>
        <v>4402.610000000001</v>
      </c>
    </row>
    <row r="5" spans="1:9" ht="12.75">
      <c r="A5" t="s">
        <v>112</v>
      </c>
      <c r="B5" s="5">
        <v>200</v>
      </c>
      <c r="C5" s="5">
        <v>0</v>
      </c>
      <c r="D5" s="5">
        <f t="shared" si="0"/>
        <v>200</v>
      </c>
      <c r="E5" s="98"/>
      <c r="F5" s="12"/>
      <c r="G5" s="10"/>
      <c r="H5" s="5"/>
      <c r="I5" s="9">
        <f t="shared" si="1"/>
        <v>0</v>
      </c>
    </row>
    <row r="6" spans="1:9" ht="12.75">
      <c r="A6" t="s">
        <v>41</v>
      </c>
      <c r="B6" s="5">
        <v>9400</v>
      </c>
      <c r="C6" s="5">
        <v>9427.65</v>
      </c>
      <c r="D6" s="5">
        <f t="shared" si="0"/>
        <v>-27.649999999999636</v>
      </c>
      <c r="E6" s="98"/>
      <c r="F6" s="12">
        <v>2800</v>
      </c>
      <c r="G6" s="10">
        <f>'2002-2003 Worksheet'!E72</f>
        <v>3777.2300000000005</v>
      </c>
      <c r="H6" s="5">
        <f aca="true" t="shared" si="2" ref="H6:H11">SUM(F6-G6)</f>
        <v>-977.2300000000005</v>
      </c>
      <c r="I6" s="9">
        <f t="shared" si="1"/>
        <v>5650.419999999999</v>
      </c>
    </row>
    <row r="7" spans="1:9" ht="12.75">
      <c r="A7" t="s">
        <v>166</v>
      </c>
      <c r="B7" s="5">
        <v>4600</v>
      </c>
      <c r="C7" s="5">
        <v>6572.4</v>
      </c>
      <c r="D7" s="5">
        <f t="shared" si="0"/>
        <v>-1972.3999999999996</v>
      </c>
      <c r="E7" s="98"/>
      <c r="F7" s="12">
        <v>900</v>
      </c>
      <c r="G7" s="10">
        <f>'2002-2003 Worksheet'!E212</f>
        <v>3135.4799999999996</v>
      </c>
      <c r="H7" s="5">
        <f t="shared" si="2"/>
        <v>-2235.4799999999996</v>
      </c>
      <c r="I7" s="9">
        <f t="shared" si="1"/>
        <v>3436.92</v>
      </c>
    </row>
    <row r="8" spans="1:10" ht="12.75">
      <c r="A8" t="s">
        <v>25</v>
      </c>
      <c r="B8" s="12">
        <v>2000</v>
      </c>
      <c r="C8" s="10">
        <v>1148</v>
      </c>
      <c r="D8" s="5">
        <f t="shared" si="0"/>
        <v>852</v>
      </c>
      <c r="E8" s="98"/>
      <c r="F8" s="12">
        <v>2000</v>
      </c>
      <c r="G8" s="10">
        <f>'2002-2003 Worksheet'!E50</f>
        <v>1270.09</v>
      </c>
      <c r="H8" s="5">
        <f t="shared" si="2"/>
        <v>729.9100000000001</v>
      </c>
      <c r="I8" s="9">
        <f t="shared" si="1"/>
        <v>-122.08999999999992</v>
      </c>
      <c r="J8" s="9"/>
    </row>
    <row r="9" spans="1:9" ht="12.75">
      <c r="A9" t="s">
        <v>73</v>
      </c>
      <c r="B9" s="5">
        <v>2000</v>
      </c>
      <c r="C9" s="5">
        <v>11704.67</v>
      </c>
      <c r="D9" s="5">
        <f t="shared" si="0"/>
        <v>-9704.67</v>
      </c>
      <c r="E9" s="98"/>
      <c r="F9" s="12">
        <v>1700</v>
      </c>
      <c r="G9" s="10">
        <f>'2002-2003 Worksheet'!E98</f>
        <v>3801.37</v>
      </c>
      <c r="H9" s="5">
        <f t="shared" si="2"/>
        <v>-2101.37</v>
      </c>
      <c r="I9" s="9">
        <f t="shared" si="1"/>
        <v>7903.3</v>
      </c>
    </row>
    <row r="10" spans="1:9" ht="12.75">
      <c r="A10" t="s">
        <v>99</v>
      </c>
      <c r="B10" s="5">
        <v>175</v>
      </c>
      <c r="C10" s="5">
        <v>52.06</v>
      </c>
      <c r="D10" s="5">
        <f t="shared" si="0"/>
        <v>122.94</v>
      </c>
      <c r="E10" s="98"/>
      <c r="F10" s="12">
        <v>245</v>
      </c>
      <c r="G10" s="10">
        <f>'2002-2003 Worksheet'!E109</f>
        <v>60.97</v>
      </c>
      <c r="H10" s="5">
        <f t="shared" si="2"/>
        <v>184.03</v>
      </c>
      <c r="I10" s="9">
        <f t="shared" si="1"/>
        <v>-8.909999999999997</v>
      </c>
    </row>
    <row r="11" spans="1:9" ht="12.75">
      <c r="A11" t="s">
        <v>463</v>
      </c>
      <c r="B11" s="5">
        <v>2500</v>
      </c>
      <c r="C11" s="12">
        <v>3258</v>
      </c>
      <c r="D11" s="5">
        <f t="shared" si="0"/>
        <v>-758</v>
      </c>
      <c r="E11" s="98"/>
      <c r="F11" s="12">
        <v>1600</v>
      </c>
      <c r="G11" s="104">
        <v>3039.33</v>
      </c>
      <c r="H11" s="5">
        <f t="shared" si="2"/>
        <v>-1439.33</v>
      </c>
      <c r="I11" s="9">
        <f t="shared" si="1"/>
        <v>218.67000000000007</v>
      </c>
    </row>
    <row r="12" spans="1:9" ht="12.75">
      <c r="A12" s="100" t="s">
        <v>612</v>
      </c>
      <c r="B12" s="8">
        <f>SUM(B4:B11)</f>
        <v>30875</v>
      </c>
      <c r="C12" s="8">
        <f>SUM(C4:C11)</f>
        <v>40469.229999999996</v>
      </c>
      <c r="D12" s="8">
        <f>SUM(D4:D11)</f>
        <v>-9594.23</v>
      </c>
      <c r="E12" s="99"/>
      <c r="F12" s="8">
        <f>SUM(F4:F11)</f>
        <v>14345</v>
      </c>
      <c r="G12" s="8">
        <f>SUM(G4:G11)</f>
        <v>18988.309999999998</v>
      </c>
      <c r="H12" s="8">
        <f>SUM(H4:H11)</f>
        <v>-4643.3099999999995</v>
      </c>
      <c r="I12" s="8">
        <f>SUM(I4:I11)</f>
        <v>21480.92</v>
      </c>
    </row>
    <row r="13" spans="1:9" ht="12.75">
      <c r="A13" s="1" t="s">
        <v>611</v>
      </c>
      <c r="B13" s="5"/>
      <c r="C13" s="5"/>
      <c r="D13" s="5"/>
      <c r="E13" s="98"/>
      <c r="F13" s="12"/>
      <c r="G13" s="10"/>
      <c r="H13" s="5"/>
      <c r="I13" s="9"/>
    </row>
    <row r="14" spans="1:9" ht="12.75">
      <c r="A14" t="s">
        <v>150</v>
      </c>
      <c r="B14" s="5"/>
      <c r="C14" s="5"/>
      <c r="D14" s="5">
        <f aca="true" t="shared" si="3" ref="D14:D26">SUM(B14-C14)</f>
        <v>0</v>
      </c>
      <c r="E14" s="98"/>
      <c r="F14" s="12">
        <v>2310</v>
      </c>
      <c r="G14" s="10">
        <f>'2002-2003 Worksheet'!E198</f>
        <v>2799.85</v>
      </c>
      <c r="H14" s="5">
        <f aca="true" t="shared" si="4" ref="H14:H25">SUM(F14-G14)</f>
        <v>-489.8499999999999</v>
      </c>
      <c r="I14" s="9">
        <f aca="true" t="shared" si="5" ref="I14:I26">SUM(C14-G14)</f>
        <v>-2799.85</v>
      </c>
    </row>
    <row r="15" spans="1:9" ht="12.75">
      <c r="A15" t="s">
        <v>173</v>
      </c>
      <c r="B15" s="5"/>
      <c r="C15" s="5"/>
      <c r="D15" s="5">
        <f t="shared" si="3"/>
        <v>0</v>
      </c>
      <c r="E15" s="98"/>
      <c r="F15" s="12">
        <v>1700</v>
      </c>
      <c r="G15" s="10">
        <f>'2002-2003 Worksheet'!E220</f>
        <v>1202.5</v>
      </c>
      <c r="H15" s="5">
        <f t="shared" si="4"/>
        <v>497.5</v>
      </c>
      <c r="I15" s="9">
        <f t="shared" si="5"/>
        <v>-1202.5</v>
      </c>
    </row>
    <row r="16" spans="1:9" ht="12.75">
      <c r="A16" t="s">
        <v>179</v>
      </c>
      <c r="B16" s="5"/>
      <c r="C16" s="5"/>
      <c r="D16" s="5">
        <f t="shared" si="3"/>
        <v>0</v>
      </c>
      <c r="E16" s="98"/>
      <c r="F16" s="12">
        <f>50*11</f>
        <v>550</v>
      </c>
      <c r="G16" s="10">
        <f>'2002-2003 Worksheet'!E235</f>
        <v>300</v>
      </c>
      <c r="H16" s="5">
        <f t="shared" si="4"/>
        <v>250</v>
      </c>
      <c r="I16" s="9">
        <f t="shared" si="5"/>
        <v>-300</v>
      </c>
    </row>
    <row r="17" spans="1:9" ht="12.75">
      <c r="A17" t="s">
        <v>11</v>
      </c>
      <c r="B17" s="5"/>
      <c r="C17" s="5"/>
      <c r="D17" s="5">
        <f t="shared" si="3"/>
        <v>0</v>
      </c>
      <c r="E17" s="98"/>
      <c r="F17" s="12">
        <v>4000</v>
      </c>
      <c r="G17" s="10">
        <f>'2002-2003 Worksheet'!E12</f>
        <v>4000</v>
      </c>
      <c r="H17" s="5">
        <f t="shared" si="4"/>
        <v>0</v>
      </c>
      <c r="I17" s="9">
        <f t="shared" si="5"/>
        <v>-4000</v>
      </c>
    </row>
    <row r="18" spans="1:9" ht="12.75">
      <c r="A18" t="s">
        <v>15</v>
      </c>
      <c r="B18" s="5"/>
      <c r="C18" s="5"/>
      <c r="D18" s="5">
        <f t="shared" si="3"/>
        <v>0</v>
      </c>
      <c r="E18" s="98"/>
      <c r="F18" s="12">
        <v>4000</v>
      </c>
      <c r="G18" s="10">
        <f>'2002-2003 Worksheet'!E18</f>
        <v>4000</v>
      </c>
      <c r="H18" s="5">
        <f t="shared" si="4"/>
        <v>0</v>
      </c>
      <c r="I18" s="9">
        <f t="shared" si="5"/>
        <v>-4000</v>
      </c>
    </row>
    <row r="19" spans="1:9" ht="12.75">
      <c r="A19" t="s">
        <v>18</v>
      </c>
      <c r="B19" s="5"/>
      <c r="C19" s="5"/>
      <c r="D19" s="5">
        <f t="shared" si="3"/>
        <v>0</v>
      </c>
      <c r="E19" s="98"/>
      <c r="F19" s="12">
        <v>1500</v>
      </c>
      <c r="G19" s="10">
        <f>'2002-2003 Worksheet'!E26</f>
        <v>1500</v>
      </c>
      <c r="H19" s="5">
        <f t="shared" si="4"/>
        <v>0</v>
      </c>
      <c r="I19" s="9">
        <f t="shared" si="5"/>
        <v>-1500</v>
      </c>
    </row>
    <row r="20" spans="1:9" ht="12.75">
      <c r="A20" t="s">
        <v>135</v>
      </c>
      <c r="B20" s="5"/>
      <c r="C20" s="5"/>
      <c r="D20" s="5">
        <f>SUM(B20-C20)</f>
        <v>0</v>
      </c>
      <c r="E20" s="98"/>
      <c r="F20" s="12">
        <v>560</v>
      </c>
      <c r="G20" s="10">
        <f>'2002-2003 Worksheet'!E185</f>
        <v>247.67000000000002</v>
      </c>
      <c r="H20" s="5">
        <f>SUM(F20-G20)</f>
        <v>312.33</v>
      </c>
      <c r="I20" s="9">
        <f>SUM(C20-G20)</f>
        <v>-247.67000000000002</v>
      </c>
    </row>
    <row r="21" spans="1:9" ht="12.75">
      <c r="A21" t="s">
        <v>22</v>
      </c>
      <c r="B21" s="5"/>
      <c r="C21" s="5"/>
      <c r="D21" s="5">
        <f t="shared" si="3"/>
        <v>0</v>
      </c>
      <c r="E21" s="98"/>
      <c r="F21" s="12">
        <v>200</v>
      </c>
      <c r="G21" s="10">
        <f>'2002-2003 Worksheet'!E34</f>
        <v>200</v>
      </c>
      <c r="H21" s="5">
        <f t="shared" si="4"/>
        <v>0</v>
      </c>
      <c r="I21" s="9">
        <f t="shared" si="5"/>
        <v>-200</v>
      </c>
    </row>
    <row r="22" spans="1:9" ht="12.75">
      <c r="A22" t="s">
        <v>460</v>
      </c>
      <c r="B22" s="5"/>
      <c r="C22" s="5"/>
      <c r="D22" s="5">
        <f>SUM(B22-C22)</f>
        <v>0</v>
      </c>
      <c r="E22" s="98"/>
      <c r="F22" s="12">
        <f>800+350</f>
        <v>1150</v>
      </c>
      <c r="G22" s="10">
        <f>'2002-2003 Worksheet'!E146</f>
        <v>875.5</v>
      </c>
      <c r="H22" s="5">
        <f>SUM(F22-G22)</f>
        <v>274.5</v>
      </c>
      <c r="I22" s="9">
        <f>SUM(C22-G22)</f>
        <v>-875.5</v>
      </c>
    </row>
    <row r="23" spans="1:9" ht="12.75">
      <c r="A23" t="s">
        <v>462</v>
      </c>
      <c r="B23" s="5"/>
      <c r="C23" s="5"/>
      <c r="D23" s="5">
        <f>SUM(B23-C23)</f>
        <v>0</v>
      </c>
      <c r="E23" s="98"/>
      <c r="F23" s="12">
        <v>500</v>
      </c>
      <c r="G23" s="10">
        <f>'2002-2003 Worksheet'!E166</f>
        <v>2730.55</v>
      </c>
      <c r="H23" s="5">
        <f>SUM(F23-G23)</f>
        <v>-2230.55</v>
      </c>
      <c r="I23" s="9">
        <f>SUM(C23-G23)</f>
        <v>-2730.55</v>
      </c>
    </row>
    <row r="24" spans="1:9" ht="12.75">
      <c r="A24" s="100" t="s">
        <v>612</v>
      </c>
      <c r="B24" s="8">
        <f>SUM(B14:B23)</f>
        <v>0</v>
      </c>
      <c r="C24" s="8">
        <f>SUM(C14:C23)</f>
        <v>0</v>
      </c>
      <c r="D24" s="8">
        <f>SUM(D14:D23)</f>
        <v>0</v>
      </c>
      <c r="E24" s="99"/>
      <c r="F24" s="8">
        <f>SUM(F14:F23)</f>
        <v>16470</v>
      </c>
      <c r="G24" s="8">
        <f>SUM(G14:G23)</f>
        <v>17856.07</v>
      </c>
      <c r="H24" s="8">
        <f>SUM(H14:H23)</f>
        <v>-1386.0700000000002</v>
      </c>
      <c r="I24" s="8">
        <f>SUM(I14:I23)</f>
        <v>-17856.07</v>
      </c>
    </row>
    <row r="25" spans="1:9" ht="12.75">
      <c r="A25" t="s">
        <v>9</v>
      </c>
      <c r="B25" s="5"/>
      <c r="C25" s="5"/>
      <c r="D25" s="5">
        <f t="shared" si="3"/>
        <v>0</v>
      </c>
      <c r="E25" s="98"/>
      <c r="F25" s="12">
        <v>7500</v>
      </c>
      <c r="G25" s="10">
        <v>7500</v>
      </c>
      <c r="H25" s="5">
        <f t="shared" si="4"/>
        <v>0</v>
      </c>
      <c r="I25" s="9">
        <f t="shared" si="5"/>
        <v>-7500</v>
      </c>
    </row>
    <row r="26" spans="1:9" ht="12.75">
      <c r="A26" t="s">
        <v>8</v>
      </c>
      <c r="B26" s="5">
        <v>7445.85</v>
      </c>
      <c r="C26" s="5">
        <v>7445.85</v>
      </c>
      <c r="D26" s="5">
        <f t="shared" si="3"/>
        <v>0</v>
      </c>
      <c r="E26" s="98"/>
      <c r="F26" s="12"/>
      <c r="G26" s="10"/>
      <c r="H26" s="5"/>
      <c r="I26" s="9">
        <f t="shared" si="5"/>
        <v>7445.85</v>
      </c>
    </row>
    <row r="27" spans="1:9" ht="12.75">
      <c r="A27" t="s">
        <v>645</v>
      </c>
      <c r="B27" s="5"/>
      <c r="C27" s="5"/>
      <c r="D27" s="5"/>
      <c r="E27" s="98"/>
      <c r="F27" s="12">
        <v>3474.7</v>
      </c>
      <c r="G27" s="10">
        <v>3474.7</v>
      </c>
      <c r="H27" s="5"/>
      <c r="I27" s="9">
        <f>SUM(C27-G27)</f>
        <v>-3474.7</v>
      </c>
    </row>
    <row r="28" spans="1:9" ht="12.75">
      <c r="A28" s="1" t="s">
        <v>609</v>
      </c>
      <c r="B28" s="8">
        <f>SUM(B12+B25+B26)</f>
        <v>38320.85</v>
      </c>
      <c r="C28" s="8">
        <f>SUM(C12+C25+C26)</f>
        <v>47915.079999999994</v>
      </c>
      <c r="D28" s="8">
        <f>SUM(D12+D25+D26)</f>
        <v>-9594.23</v>
      </c>
      <c r="E28" s="99"/>
      <c r="F28" s="8">
        <f>SUM(F4:F25)-F12-F24</f>
        <v>38315</v>
      </c>
      <c r="G28" s="8">
        <f>SUM(G4:G25)-G12-G24</f>
        <v>44344.38</v>
      </c>
      <c r="H28" s="8">
        <f>SUM(H4:H25)-H12-H24</f>
        <v>-6029.379999999999</v>
      </c>
      <c r="I28" s="8">
        <f>(I12+I24+I25+I26+I27)</f>
        <v>95.99999999999909</v>
      </c>
    </row>
    <row r="29" ht="12.75">
      <c r="F29" s="46"/>
    </row>
    <row r="30" spans="1:6" ht="12.75">
      <c r="A30" s="11"/>
      <c r="B30" s="11"/>
      <c r="C30" s="11"/>
      <c r="D30" s="11"/>
      <c r="F30" s="46"/>
    </row>
    <row r="31" spans="2:9" ht="12.75">
      <c r="B31" s="74" t="s">
        <v>461</v>
      </c>
      <c r="C31" s="65" t="s">
        <v>459</v>
      </c>
      <c r="E31" s="98"/>
      <c r="F31" s="74" t="s">
        <v>458</v>
      </c>
      <c r="G31" s="65" t="s">
        <v>459</v>
      </c>
      <c r="H31" s="74" t="s">
        <v>467</v>
      </c>
      <c r="I31" s="65" t="s">
        <v>459</v>
      </c>
    </row>
    <row r="32" spans="2:9" ht="12.75">
      <c r="B32" s="66"/>
      <c r="C32" s="70"/>
      <c r="E32" s="98"/>
      <c r="F32" s="66"/>
      <c r="G32" s="103"/>
      <c r="H32" s="66"/>
      <c r="I32" s="67"/>
    </row>
    <row r="33" spans="2:9" ht="12.75">
      <c r="B33" s="66"/>
      <c r="C33" s="70"/>
      <c r="E33" s="98"/>
      <c r="F33" s="66"/>
      <c r="G33" s="67"/>
      <c r="H33" s="66"/>
      <c r="I33" s="67"/>
    </row>
    <row r="34" spans="2:9" ht="12.75">
      <c r="B34" s="66"/>
      <c r="C34" s="70"/>
      <c r="E34" s="98"/>
      <c r="F34" s="66"/>
      <c r="G34" s="67"/>
      <c r="H34" s="66"/>
      <c r="I34" s="67"/>
    </row>
    <row r="35" spans="2:9" ht="12.75">
      <c r="B35" s="71"/>
      <c r="C35" s="70"/>
      <c r="E35" s="98"/>
      <c r="F35" s="66"/>
      <c r="G35" s="67"/>
      <c r="H35" s="66"/>
      <c r="I35" s="67"/>
    </row>
    <row r="36" spans="2:9" ht="12.75">
      <c r="B36" s="71"/>
      <c r="C36" s="70"/>
      <c r="E36" s="98"/>
      <c r="F36" s="69"/>
      <c r="G36" s="76"/>
      <c r="H36" s="66"/>
      <c r="I36" s="75"/>
    </row>
    <row r="37" spans="1:9" ht="12.75">
      <c r="A37" s="46"/>
      <c r="B37" s="69"/>
      <c r="C37" s="76"/>
      <c r="D37" s="46"/>
      <c r="E37" s="98"/>
      <c r="F37" s="73" t="s">
        <v>5</v>
      </c>
      <c r="G37" s="68">
        <f>SUM(G32:G36)</f>
        <v>0</v>
      </c>
      <c r="H37" s="66"/>
      <c r="I37" s="75"/>
    </row>
    <row r="38" spans="2:9" ht="12.75">
      <c r="B38" s="73" t="s">
        <v>5</v>
      </c>
      <c r="C38" s="72">
        <f>SUM(C32:C36)</f>
        <v>0</v>
      </c>
      <c r="E38" s="98"/>
      <c r="F38" s="12"/>
      <c r="G38" s="10"/>
      <c r="H38" s="69"/>
      <c r="I38" s="68"/>
    </row>
    <row r="39" spans="5:9" ht="12.75">
      <c r="E39" s="98"/>
      <c r="F39" s="12"/>
      <c r="G39" s="10"/>
      <c r="H39" s="73" t="s">
        <v>5</v>
      </c>
      <c r="I39" s="68">
        <f>SUM(I32:I38)</f>
        <v>0</v>
      </c>
    </row>
  </sheetData>
  <printOptions gridLines="1"/>
  <pageMargins left="0.75" right="0.75" top="1" bottom="1" header="0.5" footer="0.5"/>
  <pageSetup fitToHeight="1" fitToWidth="1" orientation="landscape" scale="97" r:id="rId1"/>
  <headerFooter alignWithMargins="0">
    <oddHeader>&amp;C2002-2003 PTO Budget Summary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57421875" style="0" customWidth="1"/>
    <col min="2" max="2" width="80.140625" style="0" customWidth="1"/>
  </cols>
  <sheetData>
    <row r="1" spans="1:2" ht="38.25" customHeight="1" thickBot="1">
      <c r="A1" s="50" t="s">
        <v>455</v>
      </c>
      <c r="B1" s="51" t="s">
        <v>471</v>
      </c>
    </row>
    <row r="2" spans="1:2" ht="38.25" customHeight="1">
      <c r="A2" s="47" t="s">
        <v>11</v>
      </c>
      <c r="B2" s="52" t="s">
        <v>472</v>
      </c>
    </row>
    <row r="3" spans="1:2" ht="38.25" customHeight="1">
      <c r="A3" s="48" t="s">
        <v>15</v>
      </c>
      <c r="B3" s="53" t="s">
        <v>473</v>
      </c>
    </row>
    <row r="4" spans="1:2" ht="38.25" customHeight="1">
      <c r="A4" s="48" t="s">
        <v>18</v>
      </c>
      <c r="B4" s="53" t="s">
        <v>474</v>
      </c>
    </row>
    <row r="5" spans="1:2" ht="38.25" customHeight="1">
      <c r="A5" s="48" t="s">
        <v>22</v>
      </c>
      <c r="B5" s="53" t="s">
        <v>475</v>
      </c>
    </row>
    <row r="6" spans="1:2" ht="38.25" customHeight="1">
      <c r="A6" s="48" t="s">
        <v>25</v>
      </c>
      <c r="B6" s="53" t="s">
        <v>476</v>
      </c>
    </row>
    <row r="7" spans="1:2" ht="38.25" customHeight="1">
      <c r="A7" s="48" t="s">
        <v>41</v>
      </c>
      <c r="B7" s="53" t="s">
        <v>477</v>
      </c>
    </row>
    <row r="8" spans="1:2" ht="38.25" customHeight="1">
      <c r="A8" s="48" t="s">
        <v>73</v>
      </c>
      <c r="B8" s="53" t="s">
        <v>478</v>
      </c>
    </row>
    <row r="9" spans="1:2" ht="38.25" customHeight="1">
      <c r="A9" s="48" t="s">
        <v>99</v>
      </c>
      <c r="B9" s="53" t="s">
        <v>479</v>
      </c>
    </row>
    <row r="10" spans="1:2" ht="38.25" customHeight="1">
      <c r="A10" s="48" t="s">
        <v>106</v>
      </c>
      <c r="B10" s="53" t="s">
        <v>480</v>
      </c>
    </row>
    <row r="11" spans="1:2" ht="38.25" customHeight="1">
      <c r="A11" s="48" t="s">
        <v>112</v>
      </c>
      <c r="B11" s="53" t="s">
        <v>481</v>
      </c>
    </row>
    <row r="12" spans="1:2" ht="38.25" customHeight="1">
      <c r="A12" s="48" t="s">
        <v>460</v>
      </c>
      <c r="B12" s="53" t="s">
        <v>482</v>
      </c>
    </row>
    <row r="13" spans="1:2" ht="38.25" customHeight="1">
      <c r="A13" s="48" t="s">
        <v>462</v>
      </c>
      <c r="B13" s="53" t="s">
        <v>483</v>
      </c>
    </row>
    <row r="14" spans="1:2" ht="38.25" customHeight="1">
      <c r="A14" s="48" t="s">
        <v>135</v>
      </c>
      <c r="B14" s="53" t="s">
        <v>484</v>
      </c>
    </row>
    <row r="15" spans="1:2" ht="38.25" customHeight="1">
      <c r="A15" s="48" t="s">
        <v>150</v>
      </c>
      <c r="B15" s="53" t="s">
        <v>485</v>
      </c>
    </row>
    <row r="16" spans="1:2" ht="38.25" customHeight="1">
      <c r="A16" s="48" t="s">
        <v>166</v>
      </c>
      <c r="B16" s="53" t="s">
        <v>486</v>
      </c>
    </row>
    <row r="17" spans="1:2" ht="38.25" customHeight="1">
      <c r="A17" s="48" t="s">
        <v>173</v>
      </c>
      <c r="B17" s="53" t="s">
        <v>487</v>
      </c>
    </row>
    <row r="18" spans="1:2" ht="38.25" customHeight="1">
      <c r="A18" s="48" t="s">
        <v>179</v>
      </c>
      <c r="B18" s="53" t="s">
        <v>488</v>
      </c>
    </row>
    <row r="19" spans="1:2" ht="38.25" customHeight="1">
      <c r="A19" s="48" t="s">
        <v>463</v>
      </c>
      <c r="B19" s="53" t="s">
        <v>489</v>
      </c>
    </row>
    <row r="20" spans="1:2" ht="38.25" customHeight="1" thickBot="1">
      <c r="A20" s="49" t="s">
        <v>9</v>
      </c>
      <c r="B20" s="54" t="s">
        <v>490</v>
      </c>
    </row>
  </sheetData>
  <printOptions/>
  <pageMargins left="1" right="1" top="1" bottom="1" header="0.5" footer="0.5"/>
  <pageSetup fitToHeight="1" fitToWidth="1" horizontalDpi="600" verticalDpi="600" orientation="portrait" scale="78" r:id="rId1"/>
  <headerFooter alignWithMargins="0">
    <oddHeader>&amp;C&amp;"Arial,Bold"&amp;14&amp;A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DPGML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</dc:creator>
  <cp:keywords/>
  <dc:description/>
  <cp:lastModifiedBy>Brandt and Amy Spenrath</cp:lastModifiedBy>
  <cp:lastPrinted>2004-09-14T03:23:49Z</cp:lastPrinted>
  <dcterms:created xsi:type="dcterms:W3CDTF">2001-10-10T17:14:31Z</dcterms:created>
  <dcterms:modified xsi:type="dcterms:W3CDTF">2004-11-21T21:25:31Z</dcterms:modified>
  <cp:category/>
  <cp:version/>
  <cp:contentType/>
  <cp:contentStatus/>
</cp:coreProperties>
</file>